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4" firstSheet="2" activeTab="3"/>
  </bookViews>
  <sheets>
    <sheet name="Judging Data Entry - Print" sheetId="1" state="hidden" r:id="rId1"/>
    <sheet name="Judging Data Entry - Digital" sheetId="2" state="hidden" r:id="rId2"/>
    <sheet name="Print Results" sheetId="3" r:id="rId3"/>
    <sheet name="Digital Results" sheetId="4" r:id="rId4"/>
  </sheets>
  <definedNames>
    <definedName name="_xlfn.COUNTIFS" hidden="1">#NAME?</definedName>
    <definedName name="_xlfn.SUMIFS" hidden="1">#NAME?</definedName>
    <definedName name="Excel_BuiltIn_Print_Area_1" localSheetId="3">'Digital Results'!$A$1:$Q$74</definedName>
    <definedName name="Excel_BuiltIn_Print_Area_1" localSheetId="0">'Judging Data Entry - Print'!$A$2:$R$40</definedName>
    <definedName name="Excel_BuiltIn_Print_Area_1" localSheetId="2">'Print Results'!$A$1:$Q$39</definedName>
    <definedName name="Excel_BuiltIn_Print_Area_1">'Judging Data Entry - Digital'!$A$2:$R$75</definedName>
    <definedName name="Excel_BuiltIn_Print_Area_2">#REF!</definedName>
    <definedName name="Excel_BuiltIn_Print_Area_2_1">"$'results printouts'.$#ref" "$#REF!:$#REF!$#REF!"</definedName>
    <definedName name="Excel_BuiltIn_Print_Area_2_1_1">#REF!</definedName>
    <definedName name="_xlnm.Print_Area" localSheetId="3">'Digital Results'!$A$1:$R$75</definedName>
    <definedName name="_xlnm.Print_Area" localSheetId="1">'Judging Data Entry - Digital'!$C$1:$S$77</definedName>
    <definedName name="_xlnm.Print_Area" localSheetId="0">'Judging Data Entry - Print'!$C$1:$S$42</definedName>
    <definedName name="_xlnm.Print_Area" localSheetId="2">'Print Results'!$A$1:$R$40</definedName>
    <definedName name="_xlnm.Print_Titles" localSheetId="3">'Digital Results'!$1:$6</definedName>
  </definedNames>
  <calcPr fullCalcOnLoad="1"/>
</workbook>
</file>

<file path=xl/sharedStrings.xml><?xml version="1.0" encoding="utf-8"?>
<sst xmlns="http://schemas.openxmlformats.org/spreadsheetml/2006/main" count="906" uniqueCount="225">
  <si>
    <t>PE Formula</t>
  </si>
  <si>
    <t>HM Formula</t>
  </si>
  <si>
    <t>PM Formula</t>
  </si>
  <si>
    <t>Tie Count</t>
  </si>
  <si>
    <t xml:space="preserve"> </t>
  </si>
  <si>
    <t>PE</t>
  </si>
  <si>
    <t>GRAND</t>
  </si>
  <si>
    <t>HM</t>
  </si>
  <si>
    <t>PICTORAL</t>
  </si>
  <si>
    <t>TECHNICAL</t>
  </si>
  <si>
    <t>INTERPRETATION</t>
  </si>
  <si>
    <t>TOTAL</t>
  </si>
  <si>
    <t>PM</t>
  </si>
  <si>
    <t>Cat.</t>
  </si>
  <si>
    <t>Title</t>
  </si>
  <si>
    <t>Name</t>
  </si>
  <si>
    <t>/10</t>
  </si>
  <si>
    <t>/30</t>
  </si>
  <si>
    <t>AWARD</t>
  </si>
  <si>
    <t>Comments</t>
  </si>
  <si>
    <t>Sort</t>
  </si>
  <si>
    <t>Entries:</t>
  </si>
  <si>
    <t>BW</t>
  </si>
  <si>
    <t>TR</t>
  </si>
  <si>
    <t>AR</t>
  </si>
  <si>
    <t>TRADITIONAL</t>
  </si>
  <si>
    <t>ALTERED REALITY</t>
  </si>
  <si>
    <t>B&amp;W / MONOCHROME</t>
  </si>
  <si>
    <t>Print Results</t>
  </si>
  <si>
    <t>Digital Results</t>
  </si>
  <si>
    <t>Cathy Anderson</t>
  </si>
  <si>
    <t>Brian Barnhill</t>
  </si>
  <si>
    <t>Helen Brown</t>
  </si>
  <si>
    <t>Betty Calvert</t>
  </si>
  <si>
    <t>Bill Compton</t>
  </si>
  <si>
    <t>Michael Cuggy</t>
  </si>
  <si>
    <t>Gayvin Franson</t>
  </si>
  <si>
    <t>Ken Greenhorn</t>
  </si>
  <si>
    <t>Bruce Guenter</t>
  </si>
  <si>
    <t>Bas Hobson</t>
  </si>
  <si>
    <t>Bruce Johnson</t>
  </si>
  <si>
    <t>Philip McNeill</t>
  </si>
  <si>
    <t>Kathy Meeres</t>
  </si>
  <si>
    <t>Karen Pidskalny</t>
  </si>
  <si>
    <t>Dale Read</t>
  </si>
  <si>
    <t>Barry Singer</t>
  </si>
  <si>
    <t>Gordon Sukut</t>
  </si>
  <si>
    <t>Ian Sutherland</t>
  </si>
  <si>
    <t>Brian Yurkowski</t>
  </si>
  <si>
    <t>Deck the Falls</t>
  </si>
  <si>
    <t>Hanging On</t>
  </si>
  <si>
    <t>Bob Anderson</t>
  </si>
  <si>
    <t>Hunting Party</t>
  </si>
  <si>
    <t>Lightning</t>
  </si>
  <si>
    <t>Time and the River</t>
  </si>
  <si>
    <t>Blizzard Tempest</t>
  </si>
  <si>
    <t>Boiling Over</t>
  </si>
  <si>
    <t>From Tiny Seeds</t>
  </si>
  <si>
    <t>Frozen in Time</t>
  </si>
  <si>
    <t>Logan Pass Magic</t>
  </si>
  <si>
    <t>Howard Brown</t>
  </si>
  <si>
    <t>Sentinals of Time</t>
  </si>
  <si>
    <t>White Water</t>
  </si>
  <si>
    <t>Wind Power</t>
  </si>
  <si>
    <t>Cactus Country Christmas</t>
  </si>
  <si>
    <t>Decay</t>
  </si>
  <si>
    <t>Jaws</t>
  </si>
  <si>
    <t>Marooned</t>
  </si>
  <si>
    <t>Major Distraction</t>
  </si>
  <si>
    <t>Oxygen Maker (Photosynthesis)</t>
  </si>
  <si>
    <t>Power to Amaze</t>
  </si>
  <si>
    <t>Savage Ocean</t>
  </si>
  <si>
    <t>Sun Worshipper</t>
  </si>
  <si>
    <t>Zig Zag Falls</t>
  </si>
  <si>
    <t>Bob Littlejohn</t>
  </si>
  <si>
    <t>Bud To Bloom</t>
  </si>
  <si>
    <t>Buttermilk Sunrise</t>
  </si>
  <si>
    <t>Erosion</t>
  </si>
  <si>
    <t>FireDance</t>
  </si>
  <si>
    <t>Going With The Wind</t>
  </si>
  <si>
    <t>Ice Canyon</t>
  </si>
  <si>
    <t>Lunar Eclipse</t>
  </si>
  <si>
    <t>Mountains out of Mole Hills</t>
  </si>
  <si>
    <t>Twin Falls</t>
  </si>
  <si>
    <t>Veins, the Power of Life</t>
  </si>
  <si>
    <t>Volcano Awakens</t>
  </si>
  <si>
    <t>Boomer</t>
  </si>
  <si>
    <t>Bubble, Bubble</t>
  </si>
  <si>
    <t>Call of the Wild</t>
  </si>
  <si>
    <t>Carved In Stone</t>
  </si>
  <si>
    <t>Dormant Volcano</t>
  </si>
  <si>
    <t>Driftwood Dancer</t>
  </si>
  <si>
    <t>Frozen Pond</t>
  </si>
  <si>
    <t>Grounded In Flight</t>
  </si>
  <si>
    <t>Holding Time</t>
  </si>
  <si>
    <t>Mist Moving Into The Mountains</t>
  </si>
  <si>
    <t>Moraine Lake Sculptures</t>
  </si>
  <si>
    <t>Mountain Falls</t>
  </si>
  <si>
    <t>Natures Layer Cake</t>
  </si>
  <si>
    <t>Ocean Bound</t>
  </si>
  <si>
    <t>Power of Moonlight</t>
  </si>
  <si>
    <t>Procreation</t>
  </si>
  <si>
    <t>Reflection in the Fog</t>
  </si>
  <si>
    <t>Thundering Waters of the Iroquois Nation</t>
  </si>
  <si>
    <t>Water Erosion</t>
  </si>
  <si>
    <t>Weathered Pattern</t>
  </si>
  <si>
    <t>Windswept</t>
  </si>
  <si>
    <t>Big Muddy</t>
  </si>
  <si>
    <t>Carved By Mother Nature</t>
  </si>
  <si>
    <t>Explosion of Colour</t>
  </si>
  <si>
    <t>Explosion</t>
  </si>
  <si>
    <t>Forest Reborn</t>
  </si>
  <si>
    <t>Golden Dancer</t>
  </si>
  <si>
    <t>In the Rush of Things</t>
  </si>
  <si>
    <t>Into the Blue</t>
  </si>
  <si>
    <t>Lift &amp; Separate</t>
  </si>
  <si>
    <t>Meteor Crater...Created in a Moment</t>
  </si>
  <si>
    <t>Niagara!</t>
  </si>
  <si>
    <t>Once Was</t>
  </si>
  <si>
    <t>Pacific Roil</t>
  </si>
  <si>
    <t>Rebirth</t>
  </si>
  <si>
    <t>Stare Down</t>
  </si>
  <si>
    <t>The Falls</t>
  </si>
  <si>
    <t>The Land That Time Forgot</t>
  </si>
  <si>
    <t>The Power of Nature</t>
  </si>
  <si>
    <t>The Rock Left by Glaciers</t>
  </si>
  <si>
    <t>The Wave</t>
  </si>
  <si>
    <t>Time to Die</t>
  </si>
  <si>
    <t>Wild Ride</t>
  </si>
  <si>
    <t>Richard Kerbes</t>
  </si>
  <si>
    <t>Autumn Death</t>
  </si>
  <si>
    <t>Nina Henry</t>
  </si>
  <si>
    <t>Lorilee Guenter</t>
  </si>
  <si>
    <t>Gerald Hammerling</t>
  </si>
  <si>
    <t xml:space="preserve"> Brian Yurkowski</t>
  </si>
  <si>
    <t>Shaped by Wind and Water</t>
  </si>
  <si>
    <t>Blue-Green Thunder</t>
  </si>
  <si>
    <t>Cool Runnings</t>
  </si>
  <si>
    <t>The Power and Beauty of Frost</t>
  </si>
  <si>
    <t>seems like a seasonal humor image, decorations do not add to clinic subject, creative, nice play on words with the title</t>
  </si>
  <si>
    <t>would be nicer if it was straight B&amp;W or would like to see more color, good lines, placement of tree helps composition</t>
  </si>
  <si>
    <t>cool composition, good detail in the rocks, good highlight in the tree (top right corner), larger print may have enhanced it</t>
  </si>
  <si>
    <t>hard to find the AR effect, definitely showing the power of lightning but draw back a little to show more of the tree overall and get a sense of the damage, cool title and awesome subject</t>
  </si>
  <si>
    <t>good frost capture, would like to see more even lighting on top left leaf, no clear main subject - the frostiest leaf is cropped</t>
  </si>
  <si>
    <t>nice leading line, seems washed out - lacks contrast (unless that is the look they were going for), confusing title</t>
  </si>
  <si>
    <t>looks more like a nice fog rather than blizzard, nice contrast, good on the artist for weathering the storm, nice mood to this image</t>
  </si>
  <si>
    <t>not sharp enough - pick a faster shutter speed, nice color - interesting choice of using blue</t>
  </si>
  <si>
    <t>very creative thought process, nice and sharp, composition very well done - awesome perspective</t>
  </si>
  <si>
    <t>whites need to be brighter, color choice makes it feel cold</t>
  </si>
  <si>
    <t>eyes are drawn into the center with many leading lines, sepia tones add a nice vintage touch, sharp all the way through</t>
  </si>
  <si>
    <t>sky seems unnatural, rocks are nice and sharp</t>
  </si>
  <si>
    <t>good title, exposure well done, too bad the white water is not in focus - rocks in front take away from the subject</t>
  </si>
  <si>
    <t>snow offers a leading line to the center, dappled lighting in the front is distracting, exposure handled well</t>
  </si>
  <si>
    <t>cool capture, well composed, too much noise in the background</t>
  </si>
  <si>
    <t>weak title, great surf capture, good exposure and colors, great choice of using the panoramic aspect, white corners are distracting</t>
  </si>
  <si>
    <t>nice composition, good use of negative space to add to the title</t>
  </si>
  <si>
    <t>crop some off the bottom to focus more on the top falls, pretty colors</t>
  </si>
  <si>
    <t>nice and sharp, blackness is distracting, shadow on bottom right is distracting, nice leading lines</t>
  </si>
  <si>
    <t>too much foreground - or not, portrait mode may have enhanced, pretty image but does not feel complete, your eyes are drawn to the center</t>
  </si>
  <si>
    <t xml:space="preserve">lower left shoreline does not add to the image, nice colors, </t>
  </si>
  <si>
    <t>good composition, weak title</t>
  </si>
  <si>
    <t>perhaps use a longer exposure to soften the waterfall, nice interest and texture in the rocks, weak title</t>
  </si>
  <si>
    <t xml:space="preserve">AR is subtle, nice detail, weak title. </t>
  </si>
  <si>
    <t>nice leading line across the image, crop some off the right side, nice capture at the bottom of the image</t>
  </si>
  <si>
    <t xml:space="preserve">nice vivid colors, nice effect, </t>
  </si>
  <si>
    <t>nice interesting fall colors</t>
  </si>
  <si>
    <t>needs a little more contrast on the subject, nice effect, hard to see the decay</t>
  </si>
  <si>
    <t>title suits the image, eyes are drawn from the front to the back</t>
  </si>
  <si>
    <t>nice color in the lines, bottom bright area is distracting</t>
  </si>
  <si>
    <t>left third crop would make the best image, red color addition works well in this image</t>
  </si>
  <si>
    <t>looks very much like back-lit ice, nice lines, eyes are drawn to lower left side, cool creation</t>
  </si>
  <si>
    <t>cloud should be in front of the moon, nice sunset color, cool idea</t>
  </si>
  <si>
    <t xml:space="preserve">nice concept, seems a little busy, perhaps a 3D drop shadow might enhance, </t>
  </si>
  <si>
    <t>good depth of field, nice composition with rule of thirds, perhaps enhance the color in the water</t>
  </si>
  <si>
    <t>nice stained glass look, nice colors, eyes are drawn up to the sky, nice to see the 3 different blues</t>
  </si>
  <si>
    <t>nice colors, nice placement of the moon, need to see more of the volcano, well done image</t>
  </si>
  <si>
    <t xml:space="preserve">awesome lightning shot, nicely done, great exposure, </t>
  </si>
  <si>
    <t>cool interesting capture, B&amp;W was a good choice, weak title</t>
  </si>
  <si>
    <t>too dark, nice to see a moose calling, not cropped in too tight</t>
  </si>
  <si>
    <t>nice framing by the trees, rocks could be sharper, would be nice to see more rock, weak title</t>
  </si>
  <si>
    <t>title is incorrect, nice capture, choose a different perspective</t>
  </si>
  <si>
    <t>nice lines and curves, nice texture in the wood, blue-ish fringing around the upper branch is distracting</t>
  </si>
  <si>
    <t>great texture and detail, needs a vignette to bring your focus on the subject, background is a little distracting</t>
  </si>
  <si>
    <t>nice diagonal lines, nice capture of the power of nature</t>
  </si>
  <si>
    <t xml:space="preserve">very sharp image, great depth of field, does it fit the clinic, </t>
  </si>
  <si>
    <t>weak title, nice diagonal lines, perhaps a different angle to capture the subject</t>
  </si>
  <si>
    <t>where is the mist, nice diagonal lines, would be nice to see some detail in the front</t>
  </si>
  <si>
    <t>image is too dark, good drama in the water, perhaps step back a bit</t>
  </si>
  <si>
    <t xml:space="preserve">good title, nice bright image and textures, </t>
  </si>
  <si>
    <t>color tone is a poor choice, title suits the image but does not perfectly suit the composition</t>
  </si>
  <si>
    <t>nice depth, lacks sharpness, step a little to the left to get rid of top right branch - or not, nice lighting, nice to see a night shot</t>
  </si>
  <si>
    <t>not sharp, great composition, interesting moment capture</t>
  </si>
  <si>
    <t>crop the left tree out, good mood and capture</t>
  </si>
  <si>
    <t>lots of sensor dust on the left side, nice curving line</t>
  </si>
  <si>
    <t>too much contrast, well lit, nice textures</t>
  </si>
  <si>
    <t>nice diagonal lines, interesting composition</t>
  </si>
  <si>
    <t xml:space="preserve">needs more contrast, bring out the detail in the sky a bit more, rocky outcrop is not sharp, </t>
  </si>
  <si>
    <t>title does not connect with the clinic, seems oversaturated</t>
  </si>
  <si>
    <t>could use more depth of field, no evidence of carving, lots of saturation (too much?)</t>
  </si>
  <si>
    <t>good lighting on the right side, left side needs a bit of burning, perhaps a longer exposure may enhance</t>
  </si>
  <si>
    <t>weak title, harsh lighting - take photo on cloudy day or create shade, image is weak for this clinic</t>
  </si>
  <si>
    <t>good image for the clinic, need more depth of field, good moment capture</t>
  </si>
  <si>
    <t>good color contrast, great composition, weak clinic submission image</t>
  </si>
  <si>
    <t>great title but need a slower shutter speed to capture the leaves dancing, nice fall shot, can't see the power of nature</t>
  </si>
  <si>
    <t>good perspective, good choice of shutter speed, nice title</t>
  </si>
  <si>
    <t>nice colors and wavy lines, weak title, rock on left side is distracting</t>
  </si>
  <si>
    <t xml:space="preserve">nice colors and contrast, clever title, </t>
  </si>
  <si>
    <t>this style of image does not belong in the TR category, interesting image of the crater</t>
  </si>
  <si>
    <t>great composition, awesome exposure, possibly too much hand of man in the background, red digital frame is distracting</t>
  </si>
  <si>
    <t>nice color in the water and sky, lighten the foreground or crop it out,</t>
  </si>
  <si>
    <t>nice concept, needs to be sharp and in focus all the way through it</t>
  </si>
  <si>
    <t xml:space="preserve">trees are distracting, good composition for the surroundings, </t>
  </si>
  <si>
    <t>crop off a little on the bottom, cool capture, nice pose</t>
  </si>
  <si>
    <t>nice perspective, nice shutter speed choice, would like to see more detail in the rocks to the left of the falls</t>
  </si>
  <si>
    <t>nice meandering curves, nice color tone, clouds in top left corner might be distracting, good title</t>
  </si>
  <si>
    <t>nice lighting, focus is not on the splash, good action capture</t>
  </si>
  <si>
    <t>nice to see matching colors on the rock and trees, move the rock to be not centered to improve the composition</t>
  </si>
  <si>
    <t>wave not sharp enough but it gives you the feeling of the power of nature</t>
  </si>
  <si>
    <t>nice and sharp, nice composition, sky layering is a distraction</t>
  </si>
  <si>
    <t>title fits well, good capture of the mist, nice color on the rocks</t>
  </si>
  <si>
    <t>Clinic:  Power of Nature</t>
  </si>
  <si>
    <t>seems over sharpened, good tonal range, nice lines</t>
  </si>
  <si>
    <t>over sharpened? Good colors, nice lines and angles, perhaps a little more depth of field</t>
  </si>
  <si>
    <t>too much "mankind" for a nature clinic, nice dramatic sky, mountains are too dark to see their detail, over processed</t>
  </si>
  <si>
    <t xml:space="preserve">needs more depth of field, one of cleanest Niagara Falls composition,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</si>
</sst>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-;\-* #,##0.0_-;_-* &quot;-&quot;??_-;_-@_-"/>
    <numFmt numFmtId="174" formatCode="_-* #,##0_-;\-* #,##0_-;_-* &quot;-&quot;??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sz val="16"/>
      <name val="Arial"/>
      <family val="2"/>
    </font>
    <font>
      <sz val="40"/>
      <color indexed="16"/>
      <name val="Arial"/>
      <family val="2"/>
    </font>
    <font>
      <b/>
      <sz val="16"/>
      <color indexed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textRotation="90"/>
    </xf>
    <xf numFmtId="0" fontId="23" fillId="0" borderId="0" xfId="0" applyFont="1" applyBorder="1" applyAlignment="1">
      <alignment horizontal="center" vertical="center" textRotation="90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" fontId="21" fillId="0" borderId="26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172" fontId="21" fillId="0" borderId="27" xfId="0" applyNumberFormat="1" applyFont="1" applyBorder="1" applyAlignment="1">
      <alignment horizontal="center" vertical="center"/>
    </xf>
    <xf numFmtId="172" fontId="18" fillId="0" borderId="0" xfId="0" applyNumberFormat="1" applyFont="1" applyBorder="1" applyAlignment="1">
      <alignment vertical="center"/>
    </xf>
    <xf numFmtId="172" fontId="21" fillId="0" borderId="0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vertical="center"/>
    </xf>
    <xf numFmtId="172" fontId="21" fillId="0" borderId="28" xfId="0" applyNumberFormat="1" applyFont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9" xfId="0" applyFont="1" applyBorder="1" applyAlignment="1">
      <alignment vertical="center"/>
    </xf>
    <xf numFmtId="172" fontId="21" fillId="0" borderId="29" xfId="0" applyNumberFormat="1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left" vertical="center"/>
    </xf>
    <xf numFmtId="0" fontId="21" fillId="0" borderId="31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1" fontId="21" fillId="0" borderId="34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1" fontId="21" fillId="0" borderId="3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27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0" fontId="21" fillId="0" borderId="29" xfId="0" applyFont="1" applyBorder="1" applyAlignment="1">
      <alignment horizontal="left" vertical="center" wrapText="1"/>
    </xf>
    <xf numFmtId="0" fontId="21" fillId="0" borderId="37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38" xfId="0" applyFont="1" applyBorder="1" applyAlignment="1">
      <alignment vertical="center" wrapText="1"/>
    </xf>
    <xf numFmtId="0" fontId="21" fillId="0" borderId="38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1" fillId="0" borderId="39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38" xfId="0" applyFont="1" applyBorder="1" applyAlignment="1">
      <alignment vertical="center" wrapText="1"/>
    </xf>
    <xf numFmtId="0" fontId="33" fillId="0" borderId="23" xfId="0" applyFont="1" applyBorder="1" applyAlignment="1">
      <alignment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1" fontId="33" fillId="0" borderId="26" xfId="0" applyNumberFormat="1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172" fontId="33" fillId="0" borderId="27" xfId="0" applyNumberFormat="1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27" xfId="0" applyFont="1" applyBorder="1" applyAlignment="1">
      <alignment vertical="center" wrapText="1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172" fontId="34" fillId="0" borderId="0" xfId="0" applyNumberFormat="1" applyFont="1" applyBorder="1" applyAlignment="1">
      <alignment vertical="center"/>
    </xf>
    <xf numFmtId="172" fontId="33" fillId="0" borderId="0" xfId="0" applyNumberFormat="1" applyFont="1" applyBorder="1" applyAlignment="1">
      <alignment horizontal="center" vertical="center"/>
    </xf>
    <xf numFmtId="0" fontId="33" fillId="0" borderId="38" xfId="0" applyFont="1" applyFill="1" applyBorder="1" applyAlignment="1">
      <alignment vertical="center" wrapText="1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1" fontId="33" fillId="0" borderId="34" xfId="0" applyNumberFormat="1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1" fontId="33" fillId="0" borderId="36" xfId="0" applyNumberFormat="1" applyFont="1" applyBorder="1" applyAlignment="1">
      <alignment horizontal="center" vertical="center"/>
    </xf>
    <xf numFmtId="0" fontId="33" fillId="0" borderId="35" xfId="0" applyFont="1" applyBorder="1" applyAlignment="1">
      <alignment vertical="center" wrapText="1"/>
    </xf>
    <xf numFmtId="1" fontId="21" fillId="0" borderId="34" xfId="0" applyNumberFormat="1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1" fontId="21" fillId="0" borderId="36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1" fontId="21" fillId="0" borderId="26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 textRotation="90"/>
    </xf>
    <xf numFmtId="0" fontId="21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DD0806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9"/>
  <sheetViews>
    <sheetView zoomScale="70" zoomScaleNormal="70" zoomScaleSheetLayoutView="70" zoomScalePageLayoutView="0" workbookViewId="0" topLeftCell="A1">
      <pane ySplit="7" topLeftCell="A8" activePane="bottomLeft" state="frozen"/>
      <selection pane="topLeft" activeCell="C1" sqref="C1"/>
      <selection pane="bottomLeft" activeCell="A1" sqref="A1"/>
    </sheetView>
  </sheetViews>
  <sheetFormatPr defaultColWidth="8.8515625" defaultRowHeight="12.75"/>
  <cols>
    <col min="1" max="1" width="6.00390625" style="1" bestFit="1" customWidth="1"/>
    <col min="2" max="2" width="8.8515625" style="1" customWidth="1"/>
    <col min="3" max="3" width="34.8515625" style="65" customWidth="1"/>
    <col min="4" max="4" width="26.7109375" style="2" customWidth="1"/>
    <col min="5" max="5" width="6.421875" style="3" customWidth="1"/>
    <col min="6" max="6" width="6.28125" style="3" customWidth="1"/>
    <col min="7" max="7" width="6.421875" style="3" customWidth="1"/>
    <col min="8" max="8" width="8.140625" style="3" customWidth="1"/>
    <col min="9" max="9" width="6.28125" style="1" customWidth="1"/>
    <col min="10" max="11" width="6.421875" style="1" customWidth="1"/>
    <col min="12" max="12" width="8.7109375" style="1" customWidth="1"/>
    <col min="13" max="15" width="6.28125" style="1" customWidth="1"/>
    <col min="16" max="16" width="9.7109375" style="1" customWidth="1"/>
    <col min="17" max="17" width="12.28125" style="1" customWidth="1"/>
    <col min="18" max="18" width="12.140625" style="1" customWidth="1"/>
    <col min="19" max="19" width="154.421875" style="65" customWidth="1"/>
    <col min="20" max="20" width="13.421875" style="4" customWidth="1"/>
    <col min="21" max="21" width="13.00390625" style="5" customWidth="1"/>
    <col min="22" max="22" width="8.8515625" style="5" customWidth="1"/>
    <col min="23" max="23" width="13.00390625" style="5" customWidth="1"/>
    <col min="24" max="24" width="8.8515625" style="5" customWidth="1"/>
    <col min="25" max="25" width="13.00390625" style="5" customWidth="1"/>
    <col min="26" max="26" width="8.8515625" style="5" customWidth="1"/>
    <col min="27" max="27" width="13.00390625" style="5" customWidth="1"/>
    <col min="28" max="30" width="8.8515625" style="5" customWidth="1"/>
    <col min="31" max="31" width="11.57421875" style="4" customWidth="1"/>
    <col min="32" max="16384" width="8.8515625" style="4" customWidth="1"/>
  </cols>
  <sheetData>
    <row r="1" ht="21" customHeight="1"/>
    <row r="2" spans="1:30" s="8" customFormat="1" ht="32.25" customHeight="1">
      <c r="A2" s="6"/>
      <c r="B2" s="7"/>
      <c r="C2" s="66"/>
      <c r="D2" s="120" t="s">
        <v>28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7"/>
      <c r="P2" s="7"/>
      <c r="Q2" s="7"/>
      <c r="R2" s="7"/>
      <c r="S2" s="66"/>
      <c r="U2" s="118" t="s">
        <v>0</v>
      </c>
      <c r="V2" s="118"/>
      <c r="W2" s="118" t="s">
        <v>1</v>
      </c>
      <c r="X2" s="118"/>
      <c r="Y2" s="118" t="s">
        <v>2</v>
      </c>
      <c r="Z2" s="118"/>
      <c r="AA2" s="118" t="s">
        <v>3</v>
      </c>
      <c r="AB2" s="11"/>
      <c r="AC2" s="12">
        <v>0</v>
      </c>
      <c r="AD2" s="12" t="s">
        <v>4</v>
      </c>
    </row>
    <row r="3" spans="1:30" s="8" customFormat="1" ht="32.25" customHeight="1">
      <c r="A3" s="6"/>
      <c r="B3" s="7"/>
      <c r="C3" s="76"/>
      <c r="D3" s="120" t="s">
        <v>220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9"/>
      <c r="P3" s="9"/>
      <c r="Q3" s="7"/>
      <c r="R3" s="7"/>
      <c r="S3" s="66"/>
      <c r="U3" s="118"/>
      <c r="V3" s="118"/>
      <c r="W3" s="118"/>
      <c r="X3" s="118"/>
      <c r="Y3" s="118"/>
      <c r="Z3" s="118"/>
      <c r="AA3" s="118"/>
      <c r="AB3" s="11"/>
      <c r="AC3" s="12">
        <v>1</v>
      </c>
      <c r="AD3" s="12" t="s">
        <v>5</v>
      </c>
    </row>
    <row r="4" spans="1:28" ht="21" thickBot="1">
      <c r="A4" s="13"/>
      <c r="B4" s="3"/>
      <c r="C4" s="77"/>
      <c r="D4" s="3"/>
      <c r="I4" s="3"/>
      <c r="J4" s="3"/>
      <c r="K4" s="3"/>
      <c r="L4" s="3"/>
      <c r="M4" s="3"/>
      <c r="N4" s="3"/>
      <c r="O4" s="3"/>
      <c r="P4" s="3"/>
      <c r="Q4" s="3"/>
      <c r="R4" s="3"/>
      <c r="U4" s="118"/>
      <c r="V4" s="118"/>
      <c r="W4" s="118"/>
      <c r="X4" s="118"/>
      <c r="Y4" s="118"/>
      <c r="Z4" s="118"/>
      <c r="AA4" s="118"/>
      <c r="AB4" s="10"/>
    </row>
    <row r="5" spans="3:30" ht="20.25">
      <c r="C5" s="67"/>
      <c r="D5" s="14"/>
      <c r="E5" s="15"/>
      <c r="F5" s="16"/>
      <c r="G5" s="16"/>
      <c r="H5" s="17"/>
      <c r="I5" s="15"/>
      <c r="J5" s="16"/>
      <c r="K5" s="16"/>
      <c r="L5" s="17"/>
      <c r="M5" s="15"/>
      <c r="N5" s="16"/>
      <c r="O5" s="16"/>
      <c r="P5" s="17"/>
      <c r="Q5" s="18" t="s">
        <v>6</v>
      </c>
      <c r="R5" s="19"/>
      <c r="S5" s="67"/>
      <c r="U5" s="118"/>
      <c r="V5" s="118"/>
      <c r="W5" s="118"/>
      <c r="X5" s="118"/>
      <c r="Y5" s="118"/>
      <c r="Z5" s="118"/>
      <c r="AA5" s="118"/>
      <c r="AB5" s="10"/>
      <c r="AC5" s="5">
        <v>3</v>
      </c>
      <c r="AD5" s="5" t="s">
        <v>7</v>
      </c>
    </row>
    <row r="6" spans="1:30" ht="20.25">
      <c r="A6" s="3"/>
      <c r="C6" s="78"/>
      <c r="D6" s="20"/>
      <c r="E6" s="119" t="s">
        <v>8</v>
      </c>
      <c r="F6" s="119"/>
      <c r="G6" s="119"/>
      <c r="H6" s="119"/>
      <c r="I6" s="119" t="s">
        <v>9</v>
      </c>
      <c r="J6" s="119"/>
      <c r="K6" s="119"/>
      <c r="L6" s="119"/>
      <c r="M6" s="119" t="s">
        <v>10</v>
      </c>
      <c r="N6" s="119"/>
      <c r="O6" s="119"/>
      <c r="P6" s="119"/>
      <c r="Q6" s="22" t="s">
        <v>11</v>
      </c>
      <c r="R6" s="21"/>
      <c r="S6" s="68"/>
      <c r="U6" s="118"/>
      <c r="V6" s="118"/>
      <c r="W6" s="118"/>
      <c r="X6" s="118"/>
      <c r="Y6" s="118"/>
      <c r="Z6" s="118"/>
      <c r="AA6" s="118"/>
      <c r="AB6" s="10"/>
      <c r="AC6" s="5">
        <v>6</v>
      </c>
      <c r="AD6" s="5" t="s">
        <v>12</v>
      </c>
    </row>
    <row r="7" spans="2:31" ht="21" thickBot="1">
      <c r="B7" s="1" t="s">
        <v>13</v>
      </c>
      <c r="C7" s="79" t="s">
        <v>14</v>
      </c>
      <c r="D7" s="23" t="s">
        <v>15</v>
      </c>
      <c r="E7" s="24" t="s">
        <v>16</v>
      </c>
      <c r="F7" s="25" t="s">
        <v>16</v>
      </c>
      <c r="G7" s="25" t="s">
        <v>16</v>
      </c>
      <c r="H7" s="26" t="s">
        <v>17</v>
      </c>
      <c r="I7" s="27" t="s">
        <v>16</v>
      </c>
      <c r="J7" s="25" t="s">
        <v>16</v>
      </c>
      <c r="K7" s="25" t="s">
        <v>16</v>
      </c>
      <c r="L7" s="28" t="s">
        <v>17</v>
      </c>
      <c r="M7" s="24" t="s">
        <v>16</v>
      </c>
      <c r="N7" s="25" t="s">
        <v>16</v>
      </c>
      <c r="O7" s="25" t="s">
        <v>16</v>
      </c>
      <c r="P7" s="26" t="s">
        <v>17</v>
      </c>
      <c r="Q7" s="23" t="s">
        <v>17</v>
      </c>
      <c r="R7" s="29" t="s">
        <v>18</v>
      </c>
      <c r="S7" s="69" t="s">
        <v>19</v>
      </c>
      <c r="U7" s="118"/>
      <c r="V7" s="118"/>
      <c r="W7" s="118"/>
      <c r="X7" s="118"/>
      <c r="Y7" s="118"/>
      <c r="Z7" s="118"/>
      <c r="AA7" s="118"/>
      <c r="AB7" s="10"/>
      <c r="AC7" s="4"/>
      <c r="AD7" s="4"/>
      <c r="AE7" s="5" t="s">
        <v>20</v>
      </c>
    </row>
    <row r="8" spans="1:20" ht="20.25">
      <c r="A8" s="3"/>
      <c r="B8" s="3"/>
      <c r="C8" s="77"/>
      <c r="D8" s="3"/>
      <c r="I8" s="3"/>
      <c r="J8" s="3"/>
      <c r="K8" s="3"/>
      <c r="L8" s="3"/>
      <c r="M8" s="3"/>
      <c r="N8" s="3"/>
      <c r="O8" s="3"/>
      <c r="P8" s="3"/>
      <c r="Q8" s="3"/>
      <c r="R8" s="30"/>
      <c r="T8" s="121" t="str">
        <f>IF(AA9=TRUE,"TIE"," ")</f>
        <v> </v>
      </c>
    </row>
    <row r="9" spans="1:28" ht="30.75" customHeight="1">
      <c r="A9" s="13"/>
      <c r="B9" s="13"/>
      <c r="C9" s="77" t="s">
        <v>26</v>
      </c>
      <c r="D9" s="31" t="s">
        <v>21</v>
      </c>
      <c r="E9" s="1">
        <f>MAX(A11:A15)</f>
        <v>6</v>
      </c>
      <c r="F9" s="1"/>
      <c r="G9" s="1"/>
      <c r="H9" s="1"/>
      <c r="R9" s="30"/>
      <c r="T9" s="121"/>
      <c r="Y9" s="32"/>
      <c r="Z9" s="32"/>
      <c r="AA9" s="32" t="b">
        <f>OR(AA10&gt;1,U10&gt;1)</f>
        <v>0</v>
      </c>
      <c r="AB9" s="32"/>
    </row>
    <row r="10" spans="1:27" ht="9.75" customHeight="1">
      <c r="A10" s="3"/>
      <c r="E10" s="1"/>
      <c r="F10" s="1"/>
      <c r="G10" s="1"/>
      <c r="H10" s="1"/>
      <c r="I10" s="33"/>
      <c r="J10" s="33"/>
      <c r="K10" s="33"/>
      <c r="N10" s="33"/>
      <c r="O10" s="33"/>
      <c r="R10" s="30"/>
      <c r="T10" s="121"/>
      <c r="U10" s="5">
        <f>SUM(V11:V17)</f>
        <v>0</v>
      </c>
      <c r="AA10" s="5">
        <f>SUM(AB11:AB17)</f>
        <v>1</v>
      </c>
    </row>
    <row r="11" spans="1:35" ht="45.75" customHeight="1">
      <c r="A11" s="34">
        <v>1</v>
      </c>
      <c r="B11" s="34" t="s">
        <v>24</v>
      </c>
      <c r="C11" s="80" t="s">
        <v>49</v>
      </c>
      <c r="D11" s="35" t="s">
        <v>30</v>
      </c>
      <c r="E11" s="36">
        <v>7</v>
      </c>
      <c r="F11" s="37">
        <v>5</v>
      </c>
      <c r="G11" s="37">
        <v>6</v>
      </c>
      <c r="H11" s="38">
        <f aca="true" t="shared" si="0" ref="H11:H16">E11+F11+G11</f>
        <v>18</v>
      </c>
      <c r="I11" s="39">
        <v>6.5</v>
      </c>
      <c r="J11" s="40">
        <v>6</v>
      </c>
      <c r="K11" s="40">
        <v>6</v>
      </c>
      <c r="L11" s="38">
        <f aca="true" t="shared" si="1" ref="L11:L16">I11+J11+K11</f>
        <v>18.5</v>
      </c>
      <c r="M11" s="36">
        <v>6.5</v>
      </c>
      <c r="N11" s="41">
        <v>6</v>
      </c>
      <c r="O11" s="41">
        <v>6</v>
      </c>
      <c r="P11" s="38">
        <f aca="true" t="shared" si="2" ref="P11:P16">M11+N11+O11</f>
        <v>18.5</v>
      </c>
      <c r="Q11" s="42">
        <f aca="true" t="shared" si="3" ref="Q11:Q16">(H11+L11+P11)/3</f>
        <v>18.333333333333332</v>
      </c>
      <c r="R11" s="86" t="str">
        <f>VLOOKUP(AC11,'Judging Data Entry - Print'!$AC$2:$AD$6,2,FALSE)</f>
        <v> </v>
      </c>
      <c r="S11" s="70" t="s">
        <v>139</v>
      </c>
      <c r="U11" s="5" t="b">
        <f aca="true" t="shared" si="4" ref="U11:U16">AND($U$18&lt;22,Q11=$U$18)</f>
        <v>0</v>
      </c>
      <c r="V11" s="5">
        <f aca="true" t="shared" si="5" ref="V11:V16">IF(U11=TRUE,1,0)</f>
        <v>0</v>
      </c>
      <c r="W11" s="5" t="b">
        <f aca="true" t="shared" si="6" ref="W11:W16">AND($U$10=0,Q11&gt;21.99)</f>
        <v>0</v>
      </c>
      <c r="X11" s="5">
        <f aca="true" t="shared" si="7" ref="X11:X16">IF(W11=TRUE,1,0)</f>
        <v>0</v>
      </c>
      <c r="Y11" s="5" t="b">
        <f aca="true" t="shared" si="8" ref="Y11:Y16">AND($U$10=0,Q11=$Y$18)</f>
        <v>0</v>
      </c>
      <c r="Z11" s="5">
        <f aca="true" t="shared" si="9" ref="Z11:Z16">IF(Y11=TRUE,2,0)</f>
        <v>0</v>
      </c>
      <c r="AA11" s="5" t="b">
        <f aca="true" t="shared" si="10" ref="AA11:AA16">AND(AC11=MAX($AC$11:$AC$17))</f>
        <v>0</v>
      </c>
      <c r="AB11" s="5">
        <f aca="true" t="shared" si="11" ref="AB11:AB16">IF(AA11=TRUE,1,0)</f>
        <v>0</v>
      </c>
      <c r="AC11" s="5">
        <f aca="true" t="shared" si="12" ref="AC11:AC16">U11+(W11*2)+X11+Y11+Z11</f>
        <v>0</v>
      </c>
      <c r="AE11" s="43">
        <f aca="true" t="shared" si="13" ref="AE11:AE16">Q11</f>
        <v>18.333333333333332</v>
      </c>
      <c r="AG11" s="44" t="str">
        <f aca="true" t="shared" si="14" ref="AG11:AG16">CONCATENATE("Score: ",ROUND(Q11,1),"/30")</f>
        <v>Score: 18.3/30</v>
      </c>
      <c r="AH11" s="44">
        <f aca="true" t="shared" si="15" ref="AH11:AH16">IF(R11="HM","Honorable Mention",IF(R11="PM","Print of the Month",""))</f>
      </c>
      <c r="AI11" s="4" t="str">
        <f aca="true" t="shared" si="16" ref="AI11:AI16">CONCATENATE("'",C11,"'"," by ",D11,CHAR(10),AG11,CHAR(10),AH11,CHAR(10),"Judges Comments: ",S11)</f>
        <v>'Deck the Falls' by Cathy Anderson
Score: 18.3/30
Judges Comments: seems like a seasonal humor image, decorations do not add to clinic subject, creative, nice play on words with the title</v>
      </c>
    </row>
    <row r="12" spans="1:35" ht="45.75" customHeight="1">
      <c r="A12" s="34">
        <v>2</v>
      </c>
      <c r="B12" s="34" t="s">
        <v>24</v>
      </c>
      <c r="C12" s="80" t="s">
        <v>50</v>
      </c>
      <c r="D12" s="35" t="s">
        <v>51</v>
      </c>
      <c r="E12" s="36">
        <v>8</v>
      </c>
      <c r="F12" s="37">
        <v>6.5</v>
      </c>
      <c r="G12" s="37">
        <v>7</v>
      </c>
      <c r="H12" s="38">
        <f t="shared" si="0"/>
        <v>21.5</v>
      </c>
      <c r="I12" s="39">
        <v>7.5</v>
      </c>
      <c r="J12" s="41">
        <v>6</v>
      </c>
      <c r="K12" s="41">
        <v>8</v>
      </c>
      <c r="L12" s="38">
        <f t="shared" si="1"/>
        <v>21.5</v>
      </c>
      <c r="M12" s="36">
        <v>7</v>
      </c>
      <c r="N12" s="41">
        <v>6</v>
      </c>
      <c r="O12" s="41">
        <v>7.5</v>
      </c>
      <c r="P12" s="38">
        <f t="shared" si="2"/>
        <v>20.5</v>
      </c>
      <c r="Q12" s="42">
        <f t="shared" si="3"/>
        <v>21.166666666666668</v>
      </c>
      <c r="R12" s="86" t="str">
        <f>VLOOKUP(AC12,'Judging Data Entry - Print'!$AC$2:$AD$6,2,FALSE)</f>
        <v> </v>
      </c>
      <c r="S12" s="70" t="s">
        <v>140</v>
      </c>
      <c r="U12" s="5" t="b">
        <f t="shared" si="4"/>
        <v>0</v>
      </c>
      <c r="V12" s="5">
        <f t="shared" si="5"/>
        <v>0</v>
      </c>
      <c r="W12" s="5" t="b">
        <f t="shared" si="6"/>
        <v>0</v>
      </c>
      <c r="X12" s="5">
        <f t="shared" si="7"/>
        <v>0</v>
      </c>
      <c r="Y12" s="5" t="b">
        <f t="shared" si="8"/>
        <v>0</v>
      </c>
      <c r="Z12" s="5">
        <f t="shared" si="9"/>
        <v>0</v>
      </c>
      <c r="AA12" s="5" t="b">
        <f t="shared" si="10"/>
        <v>0</v>
      </c>
      <c r="AB12" s="5">
        <f t="shared" si="11"/>
        <v>0</v>
      </c>
      <c r="AC12" s="5">
        <f t="shared" si="12"/>
        <v>0</v>
      </c>
      <c r="AE12" s="43">
        <f t="shared" si="13"/>
        <v>21.166666666666668</v>
      </c>
      <c r="AG12" s="44" t="str">
        <f t="shared" si="14"/>
        <v>Score: 21.2/30</v>
      </c>
      <c r="AH12" s="44">
        <f t="shared" si="15"/>
      </c>
      <c r="AI12" s="4" t="str">
        <f t="shared" si="16"/>
        <v>'Hanging On' by Bob Anderson
Score: 21.2/30
Judges Comments: would be nicer if it was straight B&amp;W or would like to see more color, good lines, placement of tree helps composition</v>
      </c>
    </row>
    <row r="13" spans="1:35" ht="45.75" customHeight="1">
      <c r="A13" s="34">
        <v>4</v>
      </c>
      <c r="B13" s="34" t="s">
        <v>24</v>
      </c>
      <c r="C13" s="80" t="s">
        <v>53</v>
      </c>
      <c r="D13" s="35" t="s">
        <v>46</v>
      </c>
      <c r="E13" s="36">
        <v>7.5</v>
      </c>
      <c r="F13" s="37">
        <v>6.5</v>
      </c>
      <c r="G13" s="37">
        <v>7</v>
      </c>
      <c r="H13" s="38">
        <f t="shared" si="0"/>
        <v>21</v>
      </c>
      <c r="I13" s="39">
        <v>7</v>
      </c>
      <c r="J13" s="41">
        <v>6</v>
      </c>
      <c r="K13" s="41">
        <v>7</v>
      </c>
      <c r="L13" s="38">
        <f t="shared" si="1"/>
        <v>20</v>
      </c>
      <c r="M13" s="36">
        <v>7</v>
      </c>
      <c r="N13" s="41">
        <v>7</v>
      </c>
      <c r="O13" s="41">
        <v>7</v>
      </c>
      <c r="P13" s="38">
        <f t="shared" si="2"/>
        <v>21</v>
      </c>
      <c r="Q13" s="42">
        <f t="shared" si="3"/>
        <v>20.666666666666668</v>
      </c>
      <c r="R13" s="86" t="str">
        <f>VLOOKUP(AC13,'Judging Data Entry - Print'!$AC$2:$AD$6,2,FALSE)</f>
        <v> </v>
      </c>
      <c r="S13" s="70" t="s">
        <v>142</v>
      </c>
      <c r="U13" s="5" t="b">
        <f t="shared" si="4"/>
        <v>0</v>
      </c>
      <c r="V13" s="5">
        <f t="shared" si="5"/>
        <v>0</v>
      </c>
      <c r="W13" s="5" t="b">
        <f t="shared" si="6"/>
        <v>0</v>
      </c>
      <c r="X13" s="5">
        <f t="shared" si="7"/>
        <v>0</v>
      </c>
      <c r="Y13" s="5" t="b">
        <f t="shared" si="8"/>
        <v>0</v>
      </c>
      <c r="Z13" s="5">
        <f t="shared" si="9"/>
        <v>0</v>
      </c>
      <c r="AA13" s="5" t="b">
        <f t="shared" si="10"/>
        <v>0</v>
      </c>
      <c r="AB13" s="5">
        <f t="shared" si="11"/>
        <v>0</v>
      </c>
      <c r="AC13" s="5">
        <f t="shared" si="12"/>
        <v>0</v>
      </c>
      <c r="AE13" s="43">
        <f t="shared" si="13"/>
        <v>20.666666666666668</v>
      </c>
      <c r="AG13" s="44" t="str">
        <f t="shared" si="14"/>
        <v>Score: 20.7/30</v>
      </c>
      <c r="AH13" s="44">
        <f t="shared" si="15"/>
      </c>
      <c r="AI13" s="4" t="str">
        <f t="shared" si="16"/>
        <v>'Lightning' by Gordon Sukut
Score: 20.7/30
Judges Comments: hard to find the AR effect, definitely showing the power of lightning but draw back a little to show more of the tree overall and get a sense of the damage, cool title and awesome subject</v>
      </c>
    </row>
    <row r="14" spans="1:35" ht="45.75" customHeight="1">
      <c r="A14" s="34">
        <v>5</v>
      </c>
      <c r="B14" s="34" t="s">
        <v>24</v>
      </c>
      <c r="C14" s="80" t="s">
        <v>138</v>
      </c>
      <c r="D14" s="35" t="s">
        <v>43</v>
      </c>
      <c r="E14" s="36">
        <v>7.5</v>
      </c>
      <c r="F14" s="37">
        <v>7</v>
      </c>
      <c r="G14" s="37">
        <v>7</v>
      </c>
      <c r="H14" s="38">
        <f t="shared" si="0"/>
        <v>21.5</v>
      </c>
      <c r="I14" s="39">
        <v>7</v>
      </c>
      <c r="J14" s="41">
        <v>6.5</v>
      </c>
      <c r="K14" s="41">
        <v>7</v>
      </c>
      <c r="L14" s="38">
        <f t="shared" si="1"/>
        <v>20.5</v>
      </c>
      <c r="M14" s="36">
        <v>7.5</v>
      </c>
      <c r="N14" s="41">
        <v>6.5</v>
      </c>
      <c r="O14" s="41">
        <v>6</v>
      </c>
      <c r="P14" s="38">
        <f t="shared" si="2"/>
        <v>20</v>
      </c>
      <c r="Q14" s="42">
        <f t="shared" si="3"/>
        <v>20.666666666666668</v>
      </c>
      <c r="R14" s="86" t="str">
        <f>VLOOKUP(AC14,'Judging Data Entry - Print'!$AC$2:$AD$6,2,FALSE)</f>
        <v> </v>
      </c>
      <c r="S14" s="70" t="s">
        <v>143</v>
      </c>
      <c r="U14" s="5" t="b">
        <f t="shared" si="4"/>
        <v>0</v>
      </c>
      <c r="V14" s="5">
        <f t="shared" si="5"/>
        <v>0</v>
      </c>
      <c r="W14" s="5" t="b">
        <f t="shared" si="6"/>
        <v>0</v>
      </c>
      <c r="X14" s="5">
        <f t="shared" si="7"/>
        <v>0</v>
      </c>
      <c r="Y14" s="5" t="b">
        <f t="shared" si="8"/>
        <v>0</v>
      </c>
      <c r="Z14" s="5">
        <f t="shared" si="9"/>
        <v>0</v>
      </c>
      <c r="AA14" s="5" t="b">
        <f t="shared" si="10"/>
        <v>0</v>
      </c>
      <c r="AB14" s="5">
        <f t="shared" si="11"/>
        <v>0</v>
      </c>
      <c r="AC14" s="5">
        <f t="shared" si="12"/>
        <v>0</v>
      </c>
      <c r="AE14" s="43">
        <f t="shared" si="13"/>
        <v>20.666666666666668</v>
      </c>
      <c r="AG14" s="44" t="str">
        <f t="shared" si="14"/>
        <v>Score: 20.7/30</v>
      </c>
      <c r="AH14" s="44">
        <f t="shared" si="15"/>
      </c>
      <c r="AI14" s="4" t="str">
        <f t="shared" si="16"/>
        <v>'The Power and Beauty of Frost' by Karen Pidskalny
Score: 20.7/30
Judges Comments: good frost capture, would like to see more even lighting on top left leaf, no clear main subject - the frostiest leaf is cropped</v>
      </c>
    </row>
    <row r="15" spans="1:35" ht="45.75" customHeight="1">
      <c r="A15" s="34">
        <v>6</v>
      </c>
      <c r="B15" s="34" t="s">
        <v>24</v>
      </c>
      <c r="C15" s="80" t="s">
        <v>54</v>
      </c>
      <c r="D15" s="35" t="s">
        <v>36</v>
      </c>
      <c r="E15" s="36">
        <v>8</v>
      </c>
      <c r="F15" s="37">
        <v>7</v>
      </c>
      <c r="G15" s="37">
        <v>7</v>
      </c>
      <c r="H15" s="38">
        <f t="shared" si="0"/>
        <v>22</v>
      </c>
      <c r="I15" s="39">
        <v>7</v>
      </c>
      <c r="J15" s="41">
        <v>6.5</v>
      </c>
      <c r="K15" s="41">
        <v>6</v>
      </c>
      <c r="L15" s="38">
        <f t="shared" si="1"/>
        <v>19.5</v>
      </c>
      <c r="M15" s="36">
        <v>7</v>
      </c>
      <c r="N15" s="41">
        <v>6</v>
      </c>
      <c r="O15" s="41">
        <v>6</v>
      </c>
      <c r="P15" s="38">
        <f t="shared" si="2"/>
        <v>19</v>
      </c>
      <c r="Q15" s="42">
        <f t="shared" si="3"/>
        <v>20.166666666666668</v>
      </c>
      <c r="R15" s="86" t="str">
        <f>VLOOKUP(AC15,'Judging Data Entry - Print'!$AC$2:$AD$6,2,FALSE)</f>
        <v> </v>
      </c>
      <c r="S15" s="70" t="s">
        <v>144</v>
      </c>
      <c r="U15" s="5" t="b">
        <f t="shared" si="4"/>
        <v>0</v>
      </c>
      <c r="V15" s="5">
        <f t="shared" si="5"/>
        <v>0</v>
      </c>
      <c r="W15" s="5" t="b">
        <f t="shared" si="6"/>
        <v>0</v>
      </c>
      <c r="X15" s="5">
        <f t="shared" si="7"/>
        <v>0</v>
      </c>
      <c r="Y15" s="5" t="b">
        <f t="shared" si="8"/>
        <v>0</v>
      </c>
      <c r="Z15" s="5">
        <f t="shared" si="9"/>
        <v>0</v>
      </c>
      <c r="AA15" s="5" t="b">
        <f t="shared" si="10"/>
        <v>0</v>
      </c>
      <c r="AB15" s="5">
        <f t="shared" si="11"/>
        <v>0</v>
      </c>
      <c r="AC15" s="5">
        <f t="shared" si="12"/>
        <v>0</v>
      </c>
      <c r="AE15" s="43">
        <f t="shared" si="13"/>
        <v>20.166666666666668</v>
      </c>
      <c r="AG15" s="44" t="str">
        <f t="shared" si="14"/>
        <v>Score: 20.2/30</v>
      </c>
      <c r="AH15" s="44">
        <f t="shared" si="15"/>
      </c>
      <c r="AI15" s="4" t="str">
        <f t="shared" si="16"/>
        <v>'Time and the River' by Gayvin Franson
Score: 20.2/30
Judges Comments: nice leading line, seems washed out - lacks contrast (unless that is the look they were going for), confusing title</v>
      </c>
    </row>
    <row r="16" spans="1:35" s="98" customFormat="1" ht="45.75" customHeight="1">
      <c r="A16" s="87">
        <v>3</v>
      </c>
      <c r="B16" s="87" t="s">
        <v>24</v>
      </c>
      <c r="C16" s="88" t="s">
        <v>52</v>
      </c>
      <c r="D16" s="89" t="s">
        <v>44</v>
      </c>
      <c r="E16" s="90">
        <v>8</v>
      </c>
      <c r="F16" s="91">
        <v>8</v>
      </c>
      <c r="G16" s="91">
        <v>7</v>
      </c>
      <c r="H16" s="92">
        <f t="shared" si="0"/>
        <v>23</v>
      </c>
      <c r="I16" s="93">
        <v>8.5</v>
      </c>
      <c r="J16" s="91">
        <v>8</v>
      </c>
      <c r="K16" s="91">
        <v>8</v>
      </c>
      <c r="L16" s="92">
        <f t="shared" si="1"/>
        <v>24.5</v>
      </c>
      <c r="M16" s="90">
        <v>7</v>
      </c>
      <c r="N16" s="94">
        <v>8</v>
      </c>
      <c r="O16" s="94">
        <v>8</v>
      </c>
      <c r="P16" s="92">
        <f t="shared" si="2"/>
        <v>23</v>
      </c>
      <c r="Q16" s="95">
        <f t="shared" si="3"/>
        <v>23.5</v>
      </c>
      <c r="R16" s="96" t="str">
        <f>VLOOKUP(AC16,'Judging Data Entry - Print'!$AC$2:$AD$6,2,FALSE)</f>
        <v>PM</v>
      </c>
      <c r="S16" s="97" t="s">
        <v>141</v>
      </c>
      <c r="U16" s="99" t="b">
        <f t="shared" si="4"/>
        <v>0</v>
      </c>
      <c r="V16" s="99">
        <f t="shared" si="5"/>
        <v>0</v>
      </c>
      <c r="W16" s="99" t="b">
        <f t="shared" si="6"/>
        <v>1</v>
      </c>
      <c r="X16" s="99">
        <f t="shared" si="7"/>
        <v>1</v>
      </c>
      <c r="Y16" s="99" t="b">
        <f t="shared" si="8"/>
        <v>1</v>
      </c>
      <c r="Z16" s="99">
        <f t="shared" si="9"/>
        <v>2</v>
      </c>
      <c r="AA16" s="99" t="b">
        <f t="shared" si="10"/>
        <v>1</v>
      </c>
      <c r="AB16" s="99">
        <f t="shared" si="11"/>
        <v>1</v>
      </c>
      <c r="AC16" s="99">
        <f t="shared" si="12"/>
        <v>6</v>
      </c>
      <c r="AD16" s="99"/>
      <c r="AE16" s="100">
        <f t="shared" si="13"/>
        <v>23.5</v>
      </c>
      <c r="AG16" s="101" t="str">
        <f t="shared" si="14"/>
        <v>Score: 23.5/30</v>
      </c>
      <c r="AH16" s="101" t="str">
        <f t="shared" si="15"/>
        <v>Print of the Month</v>
      </c>
      <c r="AI16" s="98" t="str">
        <f t="shared" si="16"/>
        <v>'Hunting Party' by Dale Read
Score: 23.5/30
Print of the Month
Judges Comments: cool composition, good detail in the rocks, good highlight in the tree (top right corner), larger print may have enhanced it</v>
      </c>
    </row>
    <row r="17" spans="1:20" ht="7.5" customHeight="1">
      <c r="A17" s="45"/>
      <c r="B17" s="45"/>
      <c r="C17" s="71"/>
      <c r="D17" s="46"/>
      <c r="E17" s="45"/>
      <c r="F17" s="45"/>
      <c r="G17" s="45"/>
      <c r="H17" s="47"/>
      <c r="I17" s="45"/>
      <c r="J17" s="48"/>
      <c r="K17" s="48"/>
      <c r="L17" s="47"/>
      <c r="M17" s="45"/>
      <c r="N17" s="48"/>
      <c r="O17" s="48"/>
      <c r="P17" s="47"/>
      <c r="Q17" s="47"/>
      <c r="R17" s="45"/>
      <c r="S17" s="71"/>
      <c r="T17" s="121" t="str">
        <f>IF(AA18=TRUE,"TIE"," ")</f>
        <v> </v>
      </c>
    </row>
    <row r="18" spans="1:28" ht="30.75" customHeight="1">
      <c r="A18" s="3">
        <v>6</v>
      </c>
      <c r="B18" s="3"/>
      <c r="C18" s="77" t="s">
        <v>27</v>
      </c>
      <c r="D18" s="31" t="s">
        <v>21</v>
      </c>
      <c r="E18" s="1">
        <f>MAX(A20:A26)-E9</f>
        <v>8</v>
      </c>
      <c r="F18" s="1"/>
      <c r="G18" s="1"/>
      <c r="H18" s="44"/>
      <c r="J18" s="33"/>
      <c r="K18" s="33"/>
      <c r="L18" s="44"/>
      <c r="N18" s="33"/>
      <c r="O18" s="33"/>
      <c r="P18" s="44"/>
      <c r="Q18" s="44"/>
      <c r="T18" s="121"/>
      <c r="U18" s="49" t="str">
        <f>IF(MAX(Q11:Q17)&lt;22,MAX(Q11:Q17)," ")</f>
        <v> </v>
      </c>
      <c r="V18" s="49"/>
      <c r="Y18" s="49">
        <f>IF(U18&gt;21.99,MAX(Q11:Q17)," ")</f>
        <v>23.5</v>
      </c>
      <c r="Z18" s="49"/>
      <c r="AA18" s="32" t="b">
        <f>OR(AA19&gt;1,U19&gt;1)</f>
        <v>0</v>
      </c>
      <c r="AB18" s="32"/>
    </row>
    <row r="19" spans="1:27" ht="7.5" customHeight="1">
      <c r="A19" s="50"/>
      <c r="B19" s="50"/>
      <c r="C19" s="72"/>
      <c r="D19" s="51"/>
      <c r="E19" s="50"/>
      <c r="F19" s="50"/>
      <c r="G19" s="50"/>
      <c r="H19" s="52"/>
      <c r="I19" s="50"/>
      <c r="J19" s="53"/>
      <c r="K19" s="53"/>
      <c r="L19" s="52"/>
      <c r="M19" s="50"/>
      <c r="N19" s="53"/>
      <c r="O19" s="53"/>
      <c r="P19" s="52"/>
      <c r="Q19" s="52"/>
      <c r="R19" s="50"/>
      <c r="S19" s="72"/>
      <c r="T19" s="121"/>
      <c r="U19" s="5">
        <f>SUM(V20:V28)</f>
        <v>0</v>
      </c>
      <c r="AA19" s="5">
        <f>SUM(AB20:AB28)</f>
        <v>1</v>
      </c>
    </row>
    <row r="20" spans="1:35" ht="45.75" customHeight="1">
      <c r="A20" s="34">
        <v>7</v>
      </c>
      <c r="B20" s="34" t="s">
        <v>22</v>
      </c>
      <c r="C20" s="80" t="s">
        <v>55</v>
      </c>
      <c r="D20" s="35" t="s">
        <v>33</v>
      </c>
      <c r="E20" s="36">
        <v>7</v>
      </c>
      <c r="F20" s="37">
        <v>6.5</v>
      </c>
      <c r="G20" s="37">
        <v>6</v>
      </c>
      <c r="H20" s="38">
        <f aca="true" t="shared" si="17" ref="H20:H26">E20+F20+G20</f>
        <v>19.5</v>
      </c>
      <c r="I20" s="39">
        <v>6.5</v>
      </c>
      <c r="J20" s="41">
        <v>6</v>
      </c>
      <c r="K20" s="41">
        <v>7</v>
      </c>
      <c r="L20" s="38">
        <f aca="true" t="shared" si="18" ref="L20:L26">I20+J20+K20</f>
        <v>19.5</v>
      </c>
      <c r="M20" s="36">
        <v>6.5</v>
      </c>
      <c r="N20" s="41">
        <v>6</v>
      </c>
      <c r="O20" s="41">
        <v>7</v>
      </c>
      <c r="P20" s="38">
        <f aca="true" t="shared" si="19" ref="P20:P26">M20+N20+O20</f>
        <v>19.5</v>
      </c>
      <c r="Q20" s="42">
        <f aca="true" t="shared" si="20" ref="Q20:Q26">(H20+L20+P20)/3</f>
        <v>19.5</v>
      </c>
      <c r="R20" s="86" t="str">
        <f>VLOOKUP(AC20,'Judging Data Entry - Print'!$AC$2:$AD$6,2,FALSE)</f>
        <v> </v>
      </c>
      <c r="S20" s="70" t="s">
        <v>145</v>
      </c>
      <c r="U20" s="5" t="b">
        <f aca="true" t="shared" si="21" ref="U20:U27">AND($U$29&lt;22,Q20=$U$29)</f>
        <v>0</v>
      </c>
      <c r="V20" s="5">
        <f aca="true" t="shared" si="22" ref="V20:V26">IF(U20=TRUE,1,0)</f>
        <v>0</v>
      </c>
      <c r="W20" s="5" t="b">
        <f aca="true" t="shared" si="23" ref="W20:W26">AND($U$19=0,Q20&gt;21.99)</f>
        <v>0</v>
      </c>
      <c r="X20" s="5">
        <f aca="true" t="shared" si="24" ref="X20:X26">IF(W20=TRUE,1,0)</f>
        <v>0</v>
      </c>
      <c r="Y20" s="5" t="b">
        <f aca="true" t="shared" si="25" ref="Y20:Y27">AND($U$19=0,Q20=$Y$29)</f>
        <v>0</v>
      </c>
      <c r="Z20" s="5">
        <f aca="true" t="shared" si="26" ref="Z20:Z26">IF(Y20=TRUE,2,0)</f>
        <v>0</v>
      </c>
      <c r="AA20" s="5" t="b">
        <f aca="true" t="shared" si="27" ref="AA20:AA27">AND(AC20=MAX($AC$20:$AC$28))</f>
        <v>0</v>
      </c>
      <c r="AB20" s="5">
        <f aca="true" t="shared" si="28" ref="AB20:AB26">IF(AA20=TRUE,1,0)</f>
        <v>0</v>
      </c>
      <c r="AC20" s="5">
        <f aca="true" t="shared" si="29" ref="AC20:AC26">U20+(W20*2)+X20+Y20+Z20</f>
        <v>0</v>
      </c>
      <c r="AE20" s="43">
        <f aca="true" t="shared" si="30" ref="AE20:AE26">Q20</f>
        <v>19.5</v>
      </c>
      <c r="AG20" s="44" t="str">
        <f aca="true" t="shared" si="31" ref="AG20:AG26">CONCATENATE("Score: ",ROUND(Q20,1),"/30")</f>
        <v>Score: 19.5/30</v>
      </c>
      <c r="AH20" s="44">
        <f aca="true" t="shared" si="32" ref="AH20:AH26">IF(R20="HM","Honorable Mention",IF(R20="PM","Print of the Month",""))</f>
      </c>
      <c r="AI20" s="4" t="str">
        <f aca="true" t="shared" si="33" ref="AI20:AI26">CONCATENATE("'",C20,"'"," by ",D20,CHAR(10),AG20,CHAR(10),AH20,CHAR(10),"Judges Comments: ",S20)</f>
        <v>'Blizzard Tempest' by Betty Calvert
Score: 19.5/30
Judges Comments: looks more like a nice fog rather than blizzard, nice contrast, good on the artist for weathering the storm, nice mood to this image</v>
      </c>
    </row>
    <row r="21" spans="1:35" ht="45.75" customHeight="1">
      <c r="A21" s="34">
        <v>8</v>
      </c>
      <c r="B21" s="34" t="s">
        <v>22</v>
      </c>
      <c r="C21" s="80" t="s">
        <v>56</v>
      </c>
      <c r="D21" s="35" t="s">
        <v>51</v>
      </c>
      <c r="E21" s="36">
        <v>7.5</v>
      </c>
      <c r="F21" s="37">
        <v>6</v>
      </c>
      <c r="G21" s="37">
        <v>7</v>
      </c>
      <c r="H21" s="38">
        <f t="shared" si="17"/>
        <v>20.5</v>
      </c>
      <c r="I21" s="39">
        <v>6</v>
      </c>
      <c r="J21" s="41">
        <v>5</v>
      </c>
      <c r="K21" s="41">
        <v>7</v>
      </c>
      <c r="L21" s="38">
        <f t="shared" si="18"/>
        <v>18</v>
      </c>
      <c r="M21" s="36">
        <v>7</v>
      </c>
      <c r="N21" s="41">
        <v>6</v>
      </c>
      <c r="O21" s="41">
        <v>7.5</v>
      </c>
      <c r="P21" s="38">
        <f t="shared" si="19"/>
        <v>20.5</v>
      </c>
      <c r="Q21" s="42">
        <f t="shared" si="20"/>
        <v>19.666666666666668</v>
      </c>
      <c r="R21" s="86" t="str">
        <f>VLOOKUP(AC21,'Judging Data Entry - Print'!$AC$2:$AD$6,2,FALSE)</f>
        <v> </v>
      </c>
      <c r="S21" s="70" t="s">
        <v>146</v>
      </c>
      <c r="U21" s="5" t="b">
        <f t="shared" si="21"/>
        <v>0</v>
      </c>
      <c r="V21" s="5">
        <f t="shared" si="22"/>
        <v>0</v>
      </c>
      <c r="W21" s="5" t="b">
        <f t="shared" si="23"/>
        <v>0</v>
      </c>
      <c r="X21" s="5">
        <f t="shared" si="24"/>
        <v>0</v>
      </c>
      <c r="Y21" s="5" t="b">
        <f t="shared" si="25"/>
        <v>0</v>
      </c>
      <c r="Z21" s="5">
        <f t="shared" si="26"/>
        <v>0</v>
      </c>
      <c r="AA21" s="5" t="b">
        <f t="shared" si="27"/>
        <v>0</v>
      </c>
      <c r="AB21" s="5">
        <f t="shared" si="28"/>
        <v>0</v>
      </c>
      <c r="AC21" s="5">
        <f t="shared" si="29"/>
        <v>0</v>
      </c>
      <c r="AE21" s="43">
        <f t="shared" si="30"/>
        <v>19.666666666666668</v>
      </c>
      <c r="AG21" s="44" t="str">
        <f t="shared" si="31"/>
        <v>Score: 19.7/30</v>
      </c>
      <c r="AH21" s="44">
        <f t="shared" si="32"/>
      </c>
      <c r="AI21" s="4" t="str">
        <f t="shared" si="33"/>
        <v>'Boiling Over' by Bob Anderson
Score: 19.7/30
Judges Comments: not sharp enough - pick a faster shutter speed, nice color - interesting choice of using blue</v>
      </c>
    </row>
    <row r="22" spans="1:35" ht="45.75" customHeight="1">
      <c r="A22" s="34">
        <v>9</v>
      </c>
      <c r="B22" s="34" t="s">
        <v>22</v>
      </c>
      <c r="C22" s="80" t="s">
        <v>57</v>
      </c>
      <c r="D22" s="35" t="s">
        <v>34</v>
      </c>
      <c r="E22" s="36">
        <v>8</v>
      </c>
      <c r="F22" s="37">
        <v>7</v>
      </c>
      <c r="G22" s="37">
        <v>7</v>
      </c>
      <c r="H22" s="38">
        <f t="shared" si="17"/>
        <v>22</v>
      </c>
      <c r="I22" s="39">
        <v>7</v>
      </c>
      <c r="J22" s="41">
        <v>7</v>
      </c>
      <c r="K22" s="41">
        <v>8</v>
      </c>
      <c r="L22" s="38">
        <f t="shared" si="18"/>
        <v>22</v>
      </c>
      <c r="M22" s="36">
        <v>7.5</v>
      </c>
      <c r="N22" s="41">
        <v>7</v>
      </c>
      <c r="O22" s="41">
        <v>8</v>
      </c>
      <c r="P22" s="38">
        <f t="shared" si="19"/>
        <v>22.5</v>
      </c>
      <c r="Q22" s="42">
        <f t="shared" si="20"/>
        <v>22.166666666666668</v>
      </c>
      <c r="R22" s="86" t="str">
        <f>VLOOKUP(AC22,'Judging Data Entry - Print'!$AC$2:$AD$6,2,FALSE)</f>
        <v>HM</v>
      </c>
      <c r="S22" s="70" t="s">
        <v>147</v>
      </c>
      <c r="U22" s="5" t="b">
        <f t="shared" si="21"/>
        <v>0</v>
      </c>
      <c r="V22" s="5">
        <f t="shared" si="22"/>
        <v>0</v>
      </c>
      <c r="W22" s="5" t="b">
        <f t="shared" si="23"/>
        <v>1</v>
      </c>
      <c r="X22" s="5">
        <f t="shared" si="24"/>
        <v>1</v>
      </c>
      <c r="Y22" s="5" t="b">
        <f t="shared" si="25"/>
        <v>0</v>
      </c>
      <c r="Z22" s="5">
        <f t="shared" si="26"/>
        <v>0</v>
      </c>
      <c r="AA22" s="5" t="b">
        <f t="shared" si="27"/>
        <v>0</v>
      </c>
      <c r="AB22" s="5">
        <f t="shared" si="28"/>
        <v>0</v>
      </c>
      <c r="AC22" s="5">
        <f t="shared" si="29"/>
        <v>3</v>
      </c>
      <c r="AE22" s="43">
        <f t="shared" si="30"/>
        <v>22.166666666666668</v>
      </c>
      <c r="AG22" s="44" t="str">
        <f t="shared" si="31"/>
        <v>Score: 22.2/30</v>
      </c>
      <c r="AH22" s="44" t="str">
        <f t="shared" si="32"/>
        <v>Honorable Mention</v>
      </c>
      <c r="AI22" s="4" t="str">
        <f t="shared" si="33"/>
        <v>'From Tiny Seeds' by Bill Compton
Score: 22.2/30
Honorable Mention
Judges Comments: very creative thought process, nice and sharp, composition very well done - awesome perspective</v>
      </c>
    </row>
    <row r="23" spans="1:35" ht="45.75" customHeight="1">
      <c r="A23" s="34">
        <v>10</v>
      </c>
      <c r="B23" s="34" t="s">
        <v>22</v>
      </c>
      <c r="C23" s="81" t="s">
        <v>58</v>
      </c>
      <c r="D23" s="35" t="s">
        <v>30</v>
      </c>
      <c r="E23" s="36">
        <v>7</v>
      </c>
      <c r="F23" s="37">
        <v>6</v>
      </c>
      <c r="G23" s="37">
        <v>7</v>
      </c>
      <c r="H23" s="38">
        <f t="shared" si="17"/>
        <v>20</v>
      </c>
      <c r="I23" s="39">
        <v>6.5</v>
      </c>
      <c r="J23" s="41">
        <v>6</v>
      </c>
      <c r="K23" s="41">
        <v>7.5</v>
      </c>
      <c r="L23" s="38">
        <f t="shared" si="18"/>
        <v>20</v>
      </c>
      <c r="M23" s="36">
        <v>7.5</v>
      </c>
      <c r="N23" s="41">
        <v>6</v>
      </c>
      <c r="O23" s="41">
        <v>8</v>
      </c>
      <c r="P23" s="38">
        <f t="shared" si="19"/>
        <v>21.5</v>
      </c>
      <c r="Q23" s="42">
        <f t="shared" si="20"/>
        <v>20.5</v>
      </c>
      <c r="R23" s="86" t="str">
        <f>VLOOKUP(AC23,'Judging Data Entry - Print'!$AC$2:$AD$6,2,FALSE)</f>
        <v> </v>
      </c>
      <c r="S23" s="70" t="s">
        <v>148</v>
      </c>
      <c r="U23" s="5" t="b">
        <f t="shared" si="21"/>
        <v>0</v>
      </c>
      <c r="V23" s="5">
        <f t="shared" si="22"/>
        <v>0</v>
      </c>
      <c r="W23" s="5" t="b">
        <f t="shared" si="23"/>
        <v>0</v>
      </c>
      <c r="X23" s="5">
        <f t="shared" si="24"/>
        <v>0</v>
      </c>
      <c r="Y23" s="5" t="b">
        <f t="shared" si="25"/>
        <v>0</v>
      </c>
      <c r="Z23" s="5">
        <f t="shared" si="26"/>
        <v>0</v>
      </c>
      <c r="AA23" s="5" t="b">
        <f t="shared" si="27"/>
        <v>0</v>
      </c>
      <c r="AB23" s="5">
        <f t="shared" si="28"/>
        <v>0</v>
      </c>
      <c r="AC23" s="5">
        <f t="shared" si="29"/>
        <v>0</v>
      </c>
      <c r="AE23" s="43">
        <f t="shared" si="30"/>
        <v>20.5</v>
      </c>
      <c r="AG23" s="44" t="str">
        <f t="shared" si="31"/>
        <v>Score: 20.5/30</v>
      </c>
      <c r="AH23" s="44">
        <f t="shared" si="32"/>
      </c>
      <c r="AI23" s="4" t="str">
        <f t="shared" si="33"/>
        <v>'Frozen in Time' by Cathy Anderson
Score: 20.5/30
Judges Comments: whites need to be brighter, color choice makes it feel cold</v>
      </c>
    </row>
    <row r="24" spans="1:35" ht="45.75" customHeight="1">
      <c r="A24" s="34">
        <v>12</v>
      </c>
      <c r="B24" s="34" t="s">
        <v>22</v>
      </c>
      <c r="C24" s="80" t="s">
        <v>61</v>
      </c>
      <c r="D24" s="35" t="s">
        <v>36</v>
      </c>
      <c r="E24" s="36">
        <v>8.5</v>
      </c>
      <c r="F24" s="37">
        <v>6</v>
      </c>
      <c r="G24" s="37">
        <v>6</v>
      </c>
      <c r="H24" s="38">
        <f t="shared" si="17"/>
        <v>20.5</v>
      </c>
      <c r="I24" s="39">
        <v>7</v>
      </c>
      <c r="J24" s="41">
        <v>6</v>
      </c>
      <c r="K24" s="41">
        <v>6.5</v>
      </c>
      <c r="L24" s="38">
        <f t="shared" si="18"/>
        <v>19.5</v>
      </c>
      <c r="M24" s="36">
        <v>7</v>
      </c>
      <c r="N24" s="41">
        <v>6</v>
      </c>
      <c r="O24" s="41">
        <v>7</v>
      </c>
      <c r="P24" s="38">
        <f t="shared" si="19"/>
        <v>20</v>
      </c>
      <c r="Q24" s="42">
        <f t="shared" si="20"/>
        <v>20</v>
      </c>
      <c r="R24" s="86" t="str">
        <f>VLOOKUP(AC24,'Judging Data Entry - Print'!$AC$2:$AD$6,2,FALSE)</f>
        <v> </v>
      </c>
      <c r="S24" s="70" t="s">
        <v>150</v>
      </c>
      <c r="U24" s="5" t="b">
        <f t="shared" si="21"/>
        <v>0</v>
      </c>
      <c r="V24" s="5">
        <f t="shared" si="22"/>
        <v>0</v>
      </c>
      <c r="W24" s="5" t="b">
        <f t="shared" si="23"/>
        <v>0</v>
      </c>
      <c r="X24" s="5">
        <f t="shared" si="24"/>
        <v>0</v>
      </c>
      <c r="Y24" s="5" t="b">
        <f t="shared" si="25"/>
        <v>0</v>
      </c>
      <c r="Z24" s="5">
        <f t="shared" si="26"/>
        <v>0</v>
      </c>
      <c r="AA24" s="5" t="b">
        <f t="shared" si="27"/>
        <v>0</v>
      </c>
      <c r="AB24" s="5">
        <f t="shared" si="28"/>
        <v>0</v>
      </c>
      <c r="AC24" s="5">
        <f t="shared" si="29"/>
        <v>0</v>
      </c>
      <c r="AE24" s="43">
        <f t="shared" si="30"/>
        <v>20</v>
      </c>
      <c r="AG24" s="44" t="str">
        <f t="shared" si="31"/>
        <v>Score: 20/30</v>
      </c>
      <c r="AH24" s="44">
        <f t="shared" si="32"/>
      </c>
      <c r="AI24" s="4" t="str">
        <f t="shared" si="33"/>
        <v>'Sentinals of Time' by Gayvin Franson
Score: 20/30
Judges Comments: sky seems unnatural, rocks are nice and sharp</v>
      </c>
    </row>
    <row r="25" spans="1:35" ht="45.75" customHeight="1">
      <c r="A25" s="34">
        <v>13</v>
      </c>
      <c r="B25" s="34" t="s">
        <v>22</v>
      </c>
      <c r="C25" s="80" t="s">
        <v>62</v>
      </c>
      <c r="D25" s="35" t="s">
        <v>44</v>
      </c>
      <c r="E25" s="36">
        <v>7</v>
      </c>
      <c r="F25" s="37">
        <v>7</v>
      </c>
      <c r="G25" s="37">
        <v>6</v>
      </c>
      <c r="H25" s="38">
        <f t="shared" si="17"/>
        <v>20</v>
      </c>
      <c r="I25" s="39">
        <v>6</v>
      </c>
      <c r="J25" s="41">
        <v>6</v>
      </c>
      <c r="K25" s="41">
        <v>7</v>
      </c>
      <c r="L25" s="38">
        <f t="shared" si="18"/>
        <v>19</v>
      </c>
      <c r="M25" s="36">
        <v>7</v>
      </c>
      <c r="N25" s="41">
        <v>7</v>
      </c>
      <c r="O25" s="41">
        <v>7</v>
      </c>
      <c r="P25" s="38">
        <f t="shared" si="19"/>
        <v>21</v>
      </c>
      <c r="Q25" s="42">
        <f t="shared" si="20"/>
        <v>20</v>
      </c>
      <c r="R25" s="86" t="str">
        <f>VLOOKUP(AC25,'Judging Data Entry - Print'!$AC$2:$AD$6,2,FALSE)</f>
        <v> </v>
      </c>
      <c r="S25" s="70" t="s">
        <v>151</v>
      </c>
      <c r="U25" s="5" t="b">
        <f t="shared" si="21"/>
        <v>0</v>
      </c>
      <c r="V25" s="5">
        <f t="shared" si="22"/>
        <v>0</v>
      </c>
      <c r="W25" s="5" t="b">
        <f t="shared" si="23"/>
        <v>0</v>
      </c>
      <c r="X25" s="5">
        <f t="shared" si="24"/>
        <v>0</v>
      </c>
      <c r="Y25" s="5" t="b">
        <f t="shared" si="25"/>
        <v>0</v>
      </c>
      <c r="Z25" s="5">
        <f t="shared" si="26"/>
        <v>0</v>
      </c>
      <c r="AA25" s="5" t="b">
        <f t="shared" si="27"/>
        <v>0</v>
      </c>
      <c r="AB25" s="5">
        <f t="shared" si="28"/>
        <v>0</v>
      </c>
      <c r="AC25" s="5">
        <f t="shared" si="29"/>
        <v>0</v>
      </c>
      <c r="AE25" s="43">
        <f t="shared" si="30"/>
        <v>20</v>
      </c>
      <c r="AG25" s="44" t="str">
        <f t="shared" si="31"/>
        <v>Score: 20/30</v>
      </c>
      <c r="AH25" s="44">
        <f t="shared" si="32"/>
      </c>
      <c r="AI25" s="4" t="str">
        <f t="shared" si="33"/>
        <v>'White Water' by Dale Read
Score: 20/30
Judges Comments: good title, exposure well done, too bad the white water is not in focus - rocks in front take away from the subject</v>
      </c>
    </row>
    <row r="26" spans="1:35" ht="45.75" customHeight="1">
      <c r="A26" s="34">
        <v>14</v>
      </c>
      <c r="B26" s="34" t="s">
        <v>22</v>
      </c>
      <c r="C26" s="80" t="s">
        <v>63</v>
      </c>
      <c r="D26" s="35" t="s">
        <v>46</v>
      </c>
      <c r="E26" s="36">
        <v>7.5</v>
      </c>
      <c r="F26" s="37">
        <v>7</v>
      </c>
      <c r="G26" s="37">
        <v>7</v>
      </c>
      <c r="H26" s="38">
        <f t="shared" si="17"/>
        <v>21.5</v>
      </c>
      <c r="I26" s="39">
        <v>6</v>
      </c>
      <c r="J26" s="41">
        <v>6</v>
      </c>
      <c r="K26" s="41">
        <v>6</v>
      </c>
      <c r="L26" s="38">
        <f t="shared" si="18"/>
        <v>18</v>
      </c>
      <c r="M26" s="36">
        <v>7.5</v>
      </c>
      <c r="N26" s="41">
        <v>6.5</v>
      </c>
      <c r="O26" s="41">
        <v>7</v>
      </c>
      <c r="P26" s="38">
        <f t="shared" si="19"/>
        <v>21</v>
      </c>
      <c r="Q26" s="42">
        <f t="shared" si="20"/>
        <v>20.166666666666668</v>
      </c>
      <c r="R26" s="86" t="str">
        <f>VLOOKUP(AC26,'Judging Data Entry - Print'!$AC$2:$AD$6,2,FALSE)</f>
        <v> </v>
      </c>
      <c r="S26" s="70" t="s">
        <v>221</v>
      </c>
      <c r="U26" s="5" t="b">
        <f t="shared" si="21"/>
        <v>0</v>
      </c>
      <c r="V26" s="5">
        <f t="shared" si="22"/>
        <v>0</v>
      </c>
      <c r="W26" s="5" t="b">
        <f t="shared" si="23"/>
        <v>0</v>
      </c>
      <c r="X26" s="5">
        <f t="shared" si="24"/>
        <v>0</v>
      </c>
      <c r="Y26" s="5" t="b">
        <f t="shared" si="25"/>
        <v>0</v>
      </c>
      <c r="Z26" s="5">
        <f t="shared" si="26"/>
        <v>0</v>
      </c>
      <c r="AA26" s="5" t="b">
        <f t="shared" si="27"/>
        <v>0</v>
      </c>
      <c r="AB26" s="5">
        <f t="shared" si="28"/>
        <v>0</v>
      </c>
      <c r="AC26" s="5">
        <f t="shared" si="29"/>
        <v>0</v>
      </c>
      <c r="AE26" s="43">
        <f t="shared" si="30"/>
        <v>20.166666666666668</v>
      </c>
      <c r="AG26" s="44" t="str">
        <f t="shared" si="31"/>
        <v>Score: 20.2/30</v>
      </c>
      <c r="AH26" s="44">
        <f t="shared" si="32"/>
      </c>
      <c r="AI26" s="4" t="str">
        <f t="shared" si="33"/>
        <v>'Wind Power' by Gordon Sukut
Score: 20.2/30
Judges Comments: seems over sharpened, good tonal range, nice lines</v>
      </c>
    </row>
    <row r="27" spans="1:35" s="98" customFormat="1" ht="45.75" customHeight="1">
      <c r="A27" s="87">
        <v>11</v>
      </c>
      <c r="B27" s="87" t="s">
        <v>22</v>
      </c>
      <c r="C27" s="102" t="s">
        <v>59</v>
      </c>
      <c r="D27" s="89" t="s">
        <v>60</v>
      </c>
      <c r="E27" s="90">
        <v>8.5</v>
      </c>
      <c r="F27" s="91">
        <v>7</v>
      </c>
      <c r="G27" s="91">
        <v>7</v>
      </c>
      <c r="H27" s="92">
        <f>E27+F27+G27</f>
        <v>22.5</v>
      </c>
      <c r="I27" s="93">
        <v>8</v>
      </c>
      <c r="J27" s="94">
        <v>7</v>
      </c>
      <c r="K27" s="94">
        <v>8</v>
      </c>
      <c r="L27" s="92">
        <f>I27+J27+K27</f>
        <v>23</v>
      </c>
      <c r="M27" s="90">
        <v>8.5</v>
      </c>
      <c r="N27" s="94">
        <v>7</v>
      </c>
      <c r="O27" s="94">
        <v>7.5</v>
      </c>
      <c r="P27" s="92">
        <f>M27+N27+O27</f>
        <v>23</v>
      </c>
      <c r="Q27" s="95">
        <f>(H27+L27+P27)/3</f>
        <v>22.833333333333332</v>
      </c>
      <c r="R27" s="96" t="str">
        <f>VLOOKUP(AC27,'Judging Data Entry - Print'!$AC$2:$AD$6,2,FALSE)</f>
        <v>PM</v>
      </c>
      <c r="S27" s="97" t="s">
        <v>149</v>
      </c>
      <c r="U27" s="99" t="b">
        <f t="shared" si="21"/>
        <v>0</v>
      </c>
      <c r="V27" s="99">
        <f>IF(U27=TRUE,1,0)</f>
        <v>0</v>
      </c>
      <c r="W27" s="99" t="b">
        <f>AND($U$19=0,Q27&gt;21.99)</f>
        <v>1</v>
      </c>
      <c r="X27" s="99">
        <f>IF(W27=TRUE,1,0)</f>
        <v>1</v>
      </c>
      <c r="Y27" s="99" t="b">
        <f t="shared" si="25"/>
        <v>1</v>
      </c>
      <c r="Z27" s="99">
        <f>IF(Y27=TRUE,2,0)</f>
        <v>2</v>
      </c>
      <c r="AA27" s="99" t="b">
        <f t="shared" si="27"/>
        <v>1</v>
      </c>
      <c r="AB27" s="99">
        <f>IF(AA27=TRUE,1,0)</f>
        <v>1</v>
      </c>
      <c r="AC27" s="99">
        <f>U27+(W27*2)+X27+Y27+Z27</f>
        <v>6</v>
      </c>
      <c r="AD27" s="99"/>
      <c r="AE27" s="100">
        <f>Q27</f>
        <v>22.833333333333332</v>
      </c>
      <c r="AG27" s="101" t="str">
        <f>CONCATENATE("Score: ",ROUND(Q27,1),"/30")</f>
        <v>Score: 22.8/30</v>
      </c>
      <c r="AH27" s="101" t="str">
        <f>IF(R27="HM","Honorable Mention",IF(R27="PM","Print of the Month",""))</f>
        <v>Print of the Month</v>
      </c>
      <c r="AI27" s="98" t="str">
        <f>CONCATENATE("'",C27,"'"," by ",D27,CHAR(10),AG27,CHAR(10),AH27,CHAR(10),"Judges Comments: ",S27)</f>
        <v>'Logan Pass Magic' by Howard Brown
Score: 22.8/30
Print of the Month
Judges Comments: eyes are drawn into the center with many leading lines, sepia tones add a nice vintage touch, sharp all the way through</v>
      </c>
    </row>
    <row r="28" spans="1:20" ht="8.25" customHeight="1">
      <c r="A28" s="45"/>
      <c r="B28" s="45"/>
      <c r="C28" s="71"/>
      <c r="D28" s="46"/>
      <c r="E28" s="45"/>
      <c r="F28" s="45"/>
      <c r="G28" s="45"/>
      <c r="H28" s="47"/>
      <c r="I28" s="45"/>
      <c r="J28" s="48"/>
      <c r="K28" s="48"/>
      <c r="L28" s="47"/>
      <c r="M28" s="45"/>
      <c r="N28" s="48"/>
      <c r="O28" s="48"/>
      <c r="P28" s="47"/>
      <c r="Q28" s="47"/>
      <c r="R28" s="54"/>
      <c r="S28" s="71"/>
      <c r="T28" s="121" t="str">
        <f>IF(AA29=TRUE,"TIE"," ")</f>
        <v> </v>
      </c>
    </row>
    <row r="29" spans="1:28" ht="30.75" customHeight="1">
      <c r="A29" s="3">
        <v>14</v>
      </c>
      <c r="B29" s="3"/>
      <c r="C29" s="77" t="s">
        <v>25</v>
      </c>
      <c r="D29" s="31" t="s">
        <v>21</v>
      </c>
      <c r="E29" s="1">
        <f>MAX(A31:A40)-E18-E9</f>
        <v>11</v>
      </c>
      <c r="F29" s="1"/>
      <c r="G29" s="1"/>
      <c r="H29" s="44"/>
      <c r="L29" s="44"/>
      <c r="P29" s="44"/>
      <c r="Q29" s="44"/>
      <c r="R29" s="30"/>
      <c r="T29" s="121"/>
      <c r="U29" s="49" t="str">
        <f>IF(MAX(Q20:Q28)&lt;22,MAX(Q20:Q28)," ")</f>
        <v> </v>
      </c>
      <c r="V29" s="49"/>
      <c r="Y29" s="49">
        <f>IF(U29&gt;21.99,MAX(Q20:Q28)," ")</f>
        <v>22.833333333333332</v>
      </c>
      <c r="AA29" s="32" t="b">
        <f>OR(AA30&gt;1,U30&gt;1)</f>
        <v>0</v>
      </c>
      <c r="AB29" s="32"/>
    </row>
    <row r="30" spans="1:30" s="57" customFormat="1" ht="6" customHeight="1">
      <c r="A30" s="50"/>
      <c r="B30" s="50"/>
      <c r="C30" s="73"/>
      <c r="D30" s="55"/>
      <c r="E30" s="50"/>
      <c r="F30" s="50"/>
      <c r="G30" s="50"/>
      <c r="H30" s="52"/>
      <c r="I30" s="50"/>
      <c r="J30" s="50"/>
      <c r="K30" s="50"/>
      <c r="L30" s="52"/>
      <c r="M30" s="50"/>
      <c r="N30" s="50"/>
      <c r="O30" s="50"/>
      <c r="P30" s="52"/>
      <c r="Q30" s="52"/>
      <c r="R30" s="56"/>
      <c r="S30" s="73"/>
      <c r="T30" s="121"/>
      <c r="U30" s="5">
        <f>SUM(V31:V42)</f>
        <v>0</v>
      </c>
      <c r="V30" s="5"/>
      <c r="W30" s="5"/>
      <c r="X30" s="5"/>
      <c r="Y30" s="5"/>
      <c r="Z30" s="5"/>
      <c r="AA30" s="5">
        <f>SUM(AB31:AB42)</f>
        <v>1</v>
      </c>
      <c r="AB30" s="5"/>
      <c r="AC30" s="5"/>
      <c r="AD30" s="5"/>
    </row>
    <row r="31" spans="1:35" ht="45.75" customHeight="1">
      <c r="A31" s="34">
        <v>15</v>
      </c>
      <c r="B31" s="34" t="s">
        <v>23</v>
      </c>
      <c r="C31" s="80" t="s">
        <v>64</v>
      </c>
      <c r="D31" s="35" t="s">
        <v>36</v>
      </c>
      <c r="E31" s="58">
        <v>7</v>
      </c>
      <c r="F31" s="59">
        <v>6</v>
      </c>
      <c r="G31" s="59">
        <v>6</v>
      </c>
      <c r="H31" s="60">
        <f aca="true" t="shared" si="34" ref="H31:H40">E31+F31+G31</f>
        <v>19</v>
      </c>
      <c r="I31" s="61">
        <v>6.5</v>
      </c>
      <c r="J31" s="62">
        <v>6</v>
      </c>
      <c r="K31" s="62">
        <v>7</v>
      </c>
      <c r="L31" s="63">
        <f aca="true" t="shared" si="35" ref="L31:L40">I31+J31+K31</f>
        <v>19.5</v>
      </c>
      <c r="M31" s="58">
        <v>7</v>
      </c>
      <c r="N31" s="62">
        <v>6</v>
      </c>
      <c r="O31" s="62">
        <v>7</v>
      </c>
      <c r="P31" s="60">
        <f aca="true" t="shared" si="36" ref="P31:P40">M31+N31+O31</f>
        <v>20</v>
      </c>
      <c r="Q31" s="42">
        <f aca="true" t="shared" si="37" ref="Q31:Q40">(H31+L31+P31)/3</f>
        <v>19.5</v>
      </c>
      <c r="R31" s="86" t="str">
        <f>VLOOKUP(AC31,'Judging Data Entry - Print'!$AC$2:$AD$6,2,FALSE)</f>
        <v> </v>
      </c>
      <c r="S31" s="74" t="s">
        <v>152</v>
      </c>
      <c r="U31" s="5" t="b">
        <f aca="true" t="shared" si="38" ref="U31:U41">AND($U$43&lt;22,Q31=$U$43)</f>
        <v>0</v>
      </c>
      <c r="V31" s="5">
        <f aca="true" t="shared" si="39" ref="V31:V40">IF(U31=TRUE,1,0)</f>
        <v>0</v>
      </c>
      <c r="W31" s="5" t="b">
        <f aca="true" t="shared" si="40" ref="W31:W40">AND($U$30=0,Q31&gt;21.99)</f>
        <v>0</v>
      </c>
      <c r="X31" s="5">
        <f aca="true" t="shared" si="41" ref="X31:X40">IF(W31=TRUE,1,0)</f>
        <v>0</v>
      </c>
      <c r="Y31" s="5" t="b">
        <f aca="true" t="shared" si="42" ref="Y31:Y41">AND($U$30=0,Q31=$Y$43)</f>
        <v>0</v>
      </c>
      <c r="Z31" s="5">
        <f aca="true" t="shared" si="43" ref="Z31:Z40">IF(Y31=TRUE,2,0)</f>
        <v>0</v>
      </c>
      <c r="AA31" s="5" t="b">
        <f aca="true" t="shared" si="44" ref="AA31:AA41">AND(AC31=MAX($AC$31:$AC$42))</f>
        <v>0</v>
      </c>
      <c r="AB31" s="5">
        <f aca="true" t="shared" si="45" ref="AB31:AB40">IF(AA31=TRUE,1,0)</f>
        <v>0</v>
      </c>
      <c r="AC31" s="5">
        <f aca="true" t="shared" si="46" ref="AC31:AC40">U31+(W31*2)+X31+Y31+Z31</f>
        <v>0</v>
      </c>
      <c r="AE31" s="43">
        <f aca="true" t="shared" si="47" ref="AE31:AE40">Q31</f>
        <v>19.5</v>
      </c>
      <c r="AG31" s="44" t="str">
        <f aca="true" t="shared" si="48" ref="AG31:AG40">CONCATENATE("Score: ",ROUND(Q31,1),"/30")</f>
        <v>Score: 19.5/30</v>
      </c>
      <c r="AH31" s="44">
        <f aca="true" t="shared" si="49" ref="AH31:AH40">IF(R31="HM","Honorable Mention",IF(R31="PM","Print of the Month",""))</f>
      </c>
      <c r="AI31" s="4" t="str">
        <f aca="true" t="shared" si="50" ref="AI31:AI40">CONCATENATE("'",C31,"'"," by ",D31,CHAR(10),AG31,CHAR(10),AH31,CHAR(10),"Judges Comments: ",S31)</f>
        <v>'Cactus Country Christmas' by Gayvin Franson
Score: 19.5/30
Judges Comments: snow offers a leading line to the center, dappled lighting in the front is distracting, exposure handled well</v>
      </c>
    </row>
    <row r="32" spans="1:35" ht="45.75" customHeight="1">
      <c r="A32" s="34">
        <v>17</v>
      </c>
      <c r="B32" s="34" t="s">
        <v>23</v>
      </c>
      <c r="C32" s="80" t="s">
        <v>65</v>
      </c>
      <c r="D32" s="35" t="s">
        <v>46</v>
      </c>
      <c r="E32" s="58">
        <v>8</v>
      </c>
      <c r="F32" s="59">
        <v>6</v>
      </c>
      <c r="G32" s="59">
        <v>7</v>
      </c>
      <c r="H32" s="60">
        <f t="shared" si="34"/>
        <v>21</v>
      </c>
      <c r="I32" s="61">
        <v>7</v>
      </c>
      <c r="J32" s="62">
        <v>5</v>
      </c>
      <c r="K32" s="62">
        <v>8</v>
      </c>
      <c r="L32" s="63">
        <f t="shared" si="35"/>
        <v>20</v>
      </c>
      <c r="M32" s="58">
        <v>7.5</v>
      </c>
      <c r="N32" s="62">
        <v>6</v>
      </c>
      <c r="O32" s="62">
        <v>7</v>
      </c>
      <c r="P32" s="60">
        <f t="shared" si="36"/>
        <v>20.5</v>
      </c>
      <c r="Q32" s="42">
        <f t="shared" si="37"/>
        <v>20.5</v>
      </c>
      <c r="R32" s="86" t="str">
        <f>VLOOKUP(AC32,'Judging Data Entry - Print'!$AC$2:$AD$6,2,FALSE)</f>
        <v> </v>
      </c>
      <c r="S32" s="75" t="s">
        <v>222</v>
      </c>
      <c r="U32" s="5" t="b">
        <f t="shared" si="38"/>
        <v>0</v>
      </c>
      <c r="V32" s="5">
        <f t="shared" si="39"/>
        <v>0</v>
      </c>
      <c r="W32" s="5" t="b">
        <f t="shared" si="40"/>
        <v>0</v>
      </c>
      <c r="X32" s="5">
        <f t="shared" si="41"/>
        <v>0</v>
      </c>
      <c r="Y32" s="5" t="b">
        <f t="shared" si="42"/>
        <v>0</v>
      </c>
      <c r="Z32" s="5">
        <f t="shared" si="43"/>
        <v>0</v>
      </c>
      <c r="AA32" s="5" t="b">
        <f t="shared" si="44"/>
        <v>0</v>
      </c>
      <c r="AB32" s="5">
        <f t="shared" si="45"/>
        <v>0</v>
      </c>
      <c r="AC32" s="5">
        <f t="shared" si="46"/>
        <v>0</v>
      </c>
      <c r="AE32" s="43">
        <f t="shared" si="47"/>
        <v>20.5</v>
      </c>
      <c r="AG32" s="44" t="str">
        <f t="shared" si="48"/>
        <v>Score: 20.5/30</v>
      </c>
      <c r="AH32" s="44">
        <f t="shared" si="49"/>
      </c>
      <c r="AI32" s="4" t="str">
        <f t="shared" si="50"/>
        <v>'Decay' by Gordon Sukut
Score: 20.5/30
Judges Comments: over sharpened? Good colors, nice lines and angles, perhaps a little more depth of field</v>
      </c>
    </row>
    <row r="33" spans="1:35" ht="45.75" customHeight="1">
      <c r="A33" s="34">
        <v>18</v>
      </c>
      <c r="B33" s="34" t="s">
        <v>23</v>
      </c>
      <c r="C33" s="80" t="s">
        <v>66</v>
      </c>
      <c r="D33" s="35" t="s">
        <v>48</v>
      </c>
      <c r="E33" s="58">
        <v>8</v>
      </c>
      <c r="F33" s="59">
        <v>8</v>
      </c>
      <c r="G33" s="59">
        <v>7.5</v>
      </c>
      <c r="H33" s="60">
        <f t="shared" si="34"/>
        <v>23.5</v>
      </c>
      <c r="I33" s="61">
        <v>8</v>
      </c>
      <c r="J33" s="62">
        <v>8</v>
      </c>
      <c r="K33" s="62">
        <v>8</v>
      </c>
      <c r="L33" s="63">
        <f t="shared" si="35"/>
        <v>24</v>
      </c>
      <c r="M33" s="58">
        <v>7.5</v>
      </c>
      <c r="N33" s="62">
        <v>6</v>
      </c>
      <c r="O33" s="62">
        <v>7</v>
      </c>
      <c r="P33" s="60">
        <f t="shared" si="36"/>
        <v>20.5</v>
      </c>
      <c r="Q33" s="42">
        <f t="shared" si="37"/>
        <v>22.666666666666668</v>
      </c>
      <c r="R33" s="86" t="str">
        <f>VLOOKUP(AC33,'Judging Data Entry - Print'!$AC$2:$AD$6,2,FALSE)</f>
        <v>HM</v>
      </c>
      <c r="S33" s="75" t="s">
        <v>154</v>
      </c>
      <c r="U33" s="5" t="b">
        <f t="shared" si="38"/>
        <v>0</v>
      </c>
      <c r="V33" s="5">
        <f t="shared" si="39"/>
        <v>0</v>
      </c>
      <c r="W33" s="5" t="b">
        <f t="shared" si="40"/>
        <v>1</v>
      </c>
      <c r="X33" s="5">
        <f t="shared" si="41"/>
        <v>1</v>
      </c>
      <c r="Y33" s="5" t="b">
        <f t="shared" si="42"/>
        <v>0</v>
      </c>
      <c r="Z33" s="5">
        <f t="shared" si="43"/>
        <v>0</v>
      </c>
      <c r="AA33" s="5" t="b">
        <f t="shared" si="44"/>
        <v>0</v>
      </c>
      <c r="AB33" s="5">
        <f t="shared" si="45"/>
        <v>0</v>
      </c>
      <c r="AC33" s="5">
        <f t="shared" si="46"/>
        <v>3</v>
      </c>
      <c r="AE33" s="43">
        <f t="shared" si="47"/>
        <v>22.666666666666668</v>
      </c>
      <c r="AG33" s="44" t="str">
        <f t="shared" si="48"/>
        <v>Score: 22.7/30</v>
      </c>
      <c r="AH33" s="44" t="str">
        <f t="shared" si="49"/>
        <v>Honorable Mention</v>
      </c>
      <c r="AI33" s="4" t="str">
        <f t="shared" si="50"/>
        <v>'Jaws' by Brian Yurkowski
Score: 22.7/30
Honorable Mention
Judges Comments: weak title, great surf capture, good exposure and colors, great choice of using the panoramic aspect, white corners are distracting</v>
      </c>
    </row>
    <row r="34" spans="1:35" ht="45.75" customHeight="1">
      <c r="A34" s="34">
        <v>19</v>
      </c>
      <c r="B34" s="34" t="s">
        <v>23</v>
      </c>
      <c r="C34" s="80" t="s">
        <v>67</v>
      </c>
      <c r="D34" s="35" t="s">
        <v>51</v>
      </c>
      <c r="E34" s="58">
        <v>7.5</v>
      </c>
      <c r="F34" s="59">
        <v>7</v>
      </c>
      <c r="G34" s="59">
        <v>8</v>
      </c>
      <c r="H34" s="60">
        <f t="shared" si="34"/>
        <v>22.5</v>
      </c>
      <c r="I34" s="61">
        <v>7</v>
      </c>
      <c r="J34" s="62">
        <v>6</v>
      </c>
      <c r="K34" s="62">
        <v>7</v>
      </c>
      <c r="L34" s="63">
        <f t="shared" si="35"/>
        <v>20</v>
      </c>
      <c r="M34" s="58">
        <v>8</v>
      </c>
      <c r="N34" s="62">
        <v>7</v>
      </c>
      <c r="O34" s="62">
        <v>7.5</v>
      </c>
      <c r="P34" s="60">
        <f t="shared" si="36"/>
        <v>22.5</v>
      </c>
      <c r="Q34" s="42">
        <f t="shared" si="37"/>
        <v>21.666666666666668</v>
      </c>
      <c r="R34" s="86" t="str">
        <f>VLOOKUP(AC34,'Judging Data Entry - Print'!$AC$2:$AD$6,2,FALSE)</f>
        <v> </v>
      </c>
      <c r="S34" s="75" t="s">
        <v>155</v>
      </c>
      <c r="U34" s="5" t="b">
        <f t="shared" si="38"/>
        <v>0</v>
      </c>
      <c r="V34" s="5">
        <f t="shared" si="39"/>
        <v>0</v>
      </c>
      <c r="W34" s="5" t="b">
        <f t="shared" si="40"/>
        <v>0</v>
      </c>
      <c r="X34" s="5">
        <f t="shared" si="41"/>
        <v>0</v>
      </c>
      <c r="Y34" s="5" t="b">
        <f t="shared" si="42"/>
        <v>0</v>
      </c>
      <c r="Z34" s="5">
        <f t="shared" si="43"/>
        <v>0</v>
      </c>
      <c r="AA34" s="5" t="b">
        <f t="shared" si="44"/>
        <v>0</v>
      </c>
      <c r="AB34" s="5">
        <f t="shared" si="45"/>
        <v>0</v>
      </c>
      <c r="AC34" s="5">
        <f t="shared" si="46"/>
        <v>0</v>
      </c>
      <c r="AE34" s="43">
        <f t="shared" si="47"/>
        <v>21.666666666666668</v>
      </c>
      <c r="AG34" s="44" t="str">
        <f t="shared" si="48"/>
        <v>Score: 21.7/30</v>
      </c>
      <c r="AH34" s="44">
        <f t="shared" si="49"/>
      </c>
      <c r="AI34" s="4" t="str">
        <f t="shared" si="50"/>
        <v>'Marooned' by Bob Anderson
Score: 21.7/30
Judges Comments: nice composition, good use of negative space to add to the title</v>
      </c>
    </row>
    <row r="35" spans="1:35" ht="45.75" customHeight="1">
      <c r="A35" s="34">
        <v>20</v>
      </c>
      <c r="B35" s="34" t="s">
        <v>23</v>
      </c>
      <c r="C35" s="80" t="s">
        <v>68</v>
      </c>
      <c r="D35" s="35" t="s">
        <v>31</v>
      </c>
      <c r="E35" s="58">
        <v>8</v>
      </c>
      <c r="F35" s="59">
        <v>8</v>
      </c>
      <c r="G35" s="59">
        <v>8</v>
      </c>
      <c r="H35" s="60">
        <f t="shared" si="34"/>
        <v>24</v>
      </c>
      <c r="I35" s="61">
        <v>8</v>
      </c>
      <c r="J35" s="62">
        <v>8</v>
      </c>
      <c r="K35" s="62">
        <v>7</v>
      </c>
      <c r="L35" s="63">
        <f t="shared" si="35"/>
        <v>23</v>
      </c>
      <c r="M35" s="58">
        <v>7.5</v>
      </c>
      <c r="N35" s="62">
        <v>7</v>
      </c>
      <c r="O35" s="62">
        <v>7</v>
      </c>
      <c r="P35" s="60">
        <f t="shared" si="36"/>
        <v>21.5</v>
      </c>
      <c r="Q35" s="42">
        <f t="shared" si="37"/>
        <v>22.833333333333332</v>
      </c>
      <c r="R35" s="86" t="str">
        <f>VLOOKUP(AC35,'Judging Data Entry - Print'!$AC$2:$AD$6,2,FALSE)</f>
        <v>HM</v>
      </c>
      <c r="S35" s="75" t="s">
        <v>156</v>
      </c>
      <c r="U35" s="5" t="b">
        <f t="shared" si="38"/>
        <v>0</v>
      </c>
      <c r="V35" s="5">
        <f t="shared" si="39"/>
        <v>0</v>
      </c>
      <c r="W35" s="5" t="b">
        <f t="shared" si="40"/>
        <v>1</v>
      </c>
      <c r="X35" s="5">
        <f t="shared" si="41"/>
        <v>1</v>
      </c>
      <c r="Y35" s="5" t="b">
        <f t="shared" si="42"/>
        <v>0</v>
      </c>
      <c r="Z35" s="5">
        <f t="shared" si="43"/>
        <v>0</v>
      </c>
      <c r="AA35" s="5" t="b">
        <f t="shared" si="44"/>
        <v>0</v>
      </c>
      <c r="AB35" s="5">
        <f t="shared" si="45"/>
        <v>0</v>
      </c>
      <c r="AC35" s="5">
        <f t="shared" si="46"/>
        <v>3</v>
      </c>
      <c r="AE35" s="43">
        <f t="shared" si="47"/>
        <v>22.833333333333332</v>
      </c>
      <c r="AG35" s="44" t="str">
        <f t="shared" si="48"/>
        <v>Score: 22.8/30</v>
      </c>
      <c r="AH35" s="44" t="str">
        <f t="shared" si="49"/>
        <v>Honorable Mention</v>
      </c>
      <c r="AI35" s="4" t="str">
        <f t="shared" si="50"/>
        <v>'Major Distraction' by Brian Barnhill
Score: 22.8/30
Honorable Mention
Judges Comments: crop some off the bottom to focus more on the top falls, pretty colors</v>
      </c>
    </row>
    <row r="36" spans="1:35" ht="45.75" customHeight="1">
      <c r="A36" s="34">
        <v>21</v>
      </c>
      <c r="B36" s="34" t="s">
        <v>23</v>
      </c>
      <c r="C36" s="80" t="s">
        <v>69</v>
      </c>
      <c r="D36" s="35" t="s">
        <v>34</v>
      </c>
      <c r="E36" s="58">
        <v>8</v>
      </c>
      <c r="F36" s="59">
        <v>7.5</v>
      </c>
      <c r="G36" s="59">
        <v>8</v>
      </c>
      <c r="H36" s="60">
        <f t="shared" si="34"/>
        <v>23.5</v>
      </c>
      <c r="I36" s="61">
        <v>8</v>
      </c>
      <c r="J36" s="62">
        <v>7</v>
      </c>
      <c r="K36" s="62">
        <v>7</v>
      </c>
      <c r="L36" s="63">
        <f t="shared" si="35"/>
        <v>22</v>
      </c>
      <c r="M36" s="58">
        <v>7</v>
      </c>
      <c r="N36" s="62">
        <v>7</v>
      </c>
      <c r="O36" s="62">
        <v>7.5</v>
      </c>
      <c r="P36" s="60">
        <f t="shared" si="36"/>
        <v>21.5</v>
      </c>
      <c r="Q36" s="42">
        <f t="shared" si="37"/>
        <v>22.333333333333332</v>
      </c>
      <c r="R36" s="86" t="str">
        <f>VLOOKUP(AC36,'Judging Data Entry - Print'!$AC$2:$AD$6,2,FALSE)</f>
        <v>HM</v>
      </c>
      <c r="S36" s="75" t="s">
        <v>157</v>
      </c>
      <c r="U36" s="5" t="b">
        <f t="shared" si="38"/>
        <v>0</v>
      </c>
      <c r="V36" s="5">
        <f t="shared" si="39"/>
        <v>0</v>
      </c>
      <c r="W36" s="5" t="b">
        <f t="shared" si="40"/>
        <v>1</v>
      </c>
      <c r="X36" s="5">
        <f t="shared" si="41"/>
        <v>1</v>
      </c>
      <c r="Y36" s="5" t="b">
        <f t="shared" si="42"/>
        <v>0</v>
      </c>
      <c r="Z36" s="5">
        <f t="shared" si="43"/>
        <v>0</v>
      </c>
      <c r="AA36" s="5" t="b">
        <f t="shared" si="44"/>
        <v>0</v>
      </c>
      <c r="AB36" s="5">
        <f t="shared" si="45"/>
        <v>0</v>
      </c>
      <c r="AC36" s="5">
        <f t="shared" si="46"/>
        <v>3</v>
      </c>
      <c r="AE36" s="43">
        <f t="shared" si="47"/>
        <v>22.333333333333332</v>
      </c>
      <c r="AG36" s="44" t="str">
        <f t="shared" si="48"/>
        <v>Score: 22.3/30</v>
      </c>
      <c r="AH36" s="44" t="str">
        <f t="shared" si="49"/>
        <v>Honorable Mention</v>
      </c>
      <c r="AI36" s="4" t="str">
        <f t="shared" si="50"/>
        <v>'Oxygen Maker (Photosynthesis)' by Bill Compton
Score: 22.3/30
Honorable Mention
Judges Comments: nice and sharp, blackness is distracting, shadow on bottom right is distracting, nice leading lines</v>
      </c>
    </row>
    <row r="37" spans="1:35" ht="45.75" customHeight="1">
      <c r="A37" s="34">
        <v>22</v>
      </c>
      <c r="B37" s="34" t="s">
        <v>23</v>
      </c>
      <c r="C37" s="80" t="s">
        <v>70</v>
      </c>
      <c r="D37" s="35" t="s">
        <v>60</v>
      </c>
      <c r="E37" s="58">
        <v>7.5</v>
      </c>
      <c r="F37" s="59">
        <v>7</v>
      </c>
      <c r="G37" s="59">
        <v>8</v>
      </c>
      <c r="H37" s="60">
        <f t="shared" si="34"/>
        <v>22.5</v>
      </c>
      <c r="I37" s="61">
        <v>8.5</v>
      </c>
      <c r="J37" s="62">
        <v>6.5</v>
      </c>
      <c r="K37" s="62">
        <v>7</v>
      </c>
      <c r="L37" s="63">
        <f t="shared" si="35"/>
        <v>22</v>
      </c>
      <c r="M37" s="58">
        <v>7.5</v>
      </c>
      <c r="N37" s="62">
        <v>6.5</v>
      </c>
      <c r="O37" s="62">
        <v>7</v>
      </c>
      <c r="P37" s="60">
        <f t="shared" si="36"/>
        <v>21</v>
      </c>
      <c r="Q37" s="42">
        <f t="shared" si="37"/>
        <v>21.833333333333332</v>
      </c>
      <c r="R37" s="86" t="str">
        <f>VLOOKUP(AC37,'Judging Data Entry - Print'!$AC$2:$AD$6,2,FALSE)</f>
        <v> </v>
      </c>
      <c r="S37" s="75" t="s">
        <v>158</v>
      </c>
      <c r="U37" s="5" t="b">
        <f t="shared" si="38"/>
        <v>0</v>
      </c>
      <c r="V37" s="5">
        <f t="shared" si="39"/>
        <v>0</v>
      </c>
      <c r="W37" s="5" t="b">
        <f t="shared" si="40"/>
        <v>0</v>
      </c>
      <c r="X37" s="5">
        <f t="shared" si="41"/>
        <v>0</v>
      </c>
      <c r="Y37" s="5" t="b">
        <f t="shared" si="42"/>
        <v>0</v>
      </c>
      <c r="Z37" s="5">
        <f t="shared" si="43"/>
        <v>0</v>
      </c>
      <c r="AA37" s="5" t="b">
        <f t="shared" si="44"/>
        <v>0</v>
      </c>
      <c r="AB37" s="5">
        <f t="shared" si="45"/>
        <v>0</v>
      </c>
      <c r="AC37" s="5">
        <f t="shared" si="46"/>
        <v>0</v>
      </c>
      <c r="AE37" s="43">
        <f t="shared" si="47"/>
        <v>21.833333333333332</v>
      </c>
      <c r="AG37" s="44" t="str">
        <f t="shared" si="48"/>
        <v>Score: 21.8/30</v>
      </c>
      <c r="AH37" s="44">
        <f t="shared" si="49"/>
      </c>
      <c r="AI37" s="4" t="str">
        <f t="shared" si="50"/>
        <v>'Power to Amaze' by Howard Brown
Score: 21.8/30
Judges Comments: too much foreground - or not, portrait mode may have enhanced, pretty image but does not feel complete, your eyes are drawn to the center</v>
      </c>
    </row>
    <row r="38" spans="1:35" ht="45.75" customHeight="1">
      <c r="A38" s="34">
        <v>23</v>
      </c>
      <c r="B38" s="34" t="s">
        <v>23</v>
      </c>
      <c r="C38" s="80" t="s">
        <v>71</v>
      </c>
      <c r="D38" s="35" t="s">
        <v>33</v>
      </c>
      <c r="E38" s="58">
        <v>7</v>
      </c>
      <c r="F38" s="59">
        <v>6.5</v>
      </c>
      <c r="G38" s="59">
        <v>6</v>
      </c>
      <c r="H38" s="60">
        <f t="shared" si="34"/>
        <v>19.5</v>
      </c>
      <c r="I38" s="61">
        <v>7</v>
      </c>
      <c r="J38" s="62">
        <v>7</v>
      </c>
      <c r="K38" s="62">
        <v>6</v>
      </c>
      <c r="L38" s="63">
        <f t="shared" si="35"/>
        <v>20</v>
      </c>
      <c r="M38" s="58">
        <v>7.5</v>
      </c>
      <c r="N38" s="62">
        <v>6</v>
      </c>
      <c r="O38" s="62">
        <v>6</v>
      </c>
      <c r="P38" s="60">
        <f t="shared" si="36"/>
        <v>19.5</v>
      </c>
      <c r="Q38" s="42">
        <f t="shared" si="37"/>
        <v>19.666666666666668</v>
      </c>
      <c r="R38" s="86" t="str">
        <f>VLOOKUP(AC38,'Judging Data Entry - Print'!$AC$2:$AD$6,2,FALSE)</f>
        <v> </v>
      </c>
      <c r="S38" s="75" t="s">
        <v>159</v>
      </c>
      <c r="U38" s="5" t="b">
        <f t="shared" si="38"/>
        <v>0</v>
      </c>
      <c r="V38" s="5">
        <f t="shared" si="39"/>
        <v>0</v>
      </c>
      <c r="W38" s="5" t="b">
        <f t="shared" si="40"/>
        <v>0</v>
      </c>
      <c r="X38" s="5">
        <f t="shared" si="41"/>
        <v>0</v>
      </c>
      <c r="Y38" s="5" t="b">
        <f t="shared" si="42"/>
        <v>0</v>
      </c>
      <c r="Z38" s="5">
        <f t="shared" si="43"/>
        <v>0</v>
      </c>
      <c r="AA38" s="5" t="b">
        <f t="shared" si="44"/>
        <v>0</v>
      </c>
      <c r="AB38" s="5">
        <f t="shared" si="45"/>
        <v>0</v>
      </c>
      <c r="AC38" s="5">
        <f t="shared" si="46"/>
        <v>0</v>
      </c>
      <c r="AE38" s="43">
        <f t="shared" si="47"/>
        <v>19.666666666666668</v>
      </c>
      <c r="AG38" s="44" t="str">
        <f t="shared" si="48"/>
        <v>Score: 19.7/30</v>
      </c>
      <c r="AH38" s="44">
        <f t="shared" si="49"/>
      </c>
      <c r="AI38" s="4" t="str">
        <f t="shared" si="50"/>
        <v>'Savage Ocean' by Betty Calvert
Score: 19.7/30
Judges Comments: lower left shoreline does not add to the image, nice colors, </v>
      </c>
    </row>
    <row r="39" spans="1:35" ht="45.75" customHeight="1">
      <c r="A39" s="34">
        <v>24</v>
      </c>
      <c r="B39" s="34" t="s">
        <v>23</v>
      </c>
      <c r="C39" s="80" t="s">
        <v>72</v>
      </c>
      <c r="D39" s="35" t="s">
        <v>30</v>
      </c>
      <c r="E39" s="58">
        <v>7.5</v>
      </c>
      <c r="F39" s="59">
        <v>6.5</v>
      </c>
      <c r="G39" s="59">
        <v>7.5</v>
      </c>
      <c r="H39" s="60">
        <f t="shared" si="34"/>
        <v>21.5</v>
      </c>
      <c r="I39" s="61">
        <v>8</v>
      </c>
      <c r="J39" s="62">
        <v>6</v>
      </c>
      <c r="K39" s="62">
        <v>7.5</v>
      </c>
      <c r="L39" s="63">
        <f t="shared" si="35"/>
        <v>21.5</v>
      </c>
      <c r="M39" s="58">
        <v>7</v>
      </c>
      <c r="N39" s="62">
        <v>6</v>
      </c>
      <c r="O39" s="62">
        <v>7.5</v>
      </c>
      <c r="P39" s="60">
        <f t="shared" si="36"/>
        <v>20.5</v>
      </c>
      <c r="Q39" s="42">
        <f t="shared" si="37"/>
        <v>21.166666666666668</v>
      </c>
      <c r="R39" s="86" t="str">
        <f>VLOOKUP(AC39,'Judging Data Entry - Print'!$AC$2:$AD$6,2,FALSE)</f>
        <v> </v>
      </c>
      <c r="S39" s="75" t="s">
        <v>160</v>
      </c>
      <c r="U39" s="5" t="b">
        <f t="shared" si="38"/>
        <v>0</v>
      </c>
      <c r="V39" s="5">
        <f t="shared" si="39"/>
        <v>0</v>
      </c>
      <c r="W39" s="5" t="b">
        <f t="shared" si="40"/>
        <v>0</v>
      </c>
      <c r="X39" s="5">
        <f t="shared" si="41"/>
        <v>0</v>
      </c>
      <c r="Y39" s="5" t="b">
        <f t="shared" si="42"/>
        <v>0</v>
      </c>
      <c r="Z39" s="5">
        <f t="shared" si="43"/>
        <v>0</v>
      </c>
      <c r="AA39" s="5" t="b">
        <f t="shared" si="44"/>
        <v>0</v>
      </c>
      <c r="AB39" s="5">
        <f t="shared" si="45"/>
        <v>0</v>
      </c>
      <c r="AC39" s="5">
        <f t="shared" si="46"/>
        <v>0</v>
      </c>
      <c r="AE39" s="43">
        <f t="shared" si="47"/>
        <v>21.166666666666668</v>
      </c>
      <c r="AG39" s="44" t="str">
        <f t="shared" si="48"/>
        <v>Score: 21.2/30</v>
      </c>
      <c r="AH39" s="44">
        <f t="shared" si="49"/>
      </c>
      <c r="AI39" s="4" t="str">
        <f t="shared" si="50"/>
        <v>'Sun Worshipper' by Cathy Anderson
Score: 21.2/30
Judges Comments: good composition, weak title</v>
      </c>
    </row>
    <row r="40" spans="1:35" ht="45.75" customHeight="1">
      <c r="A40" s="34">
        <v>25</v>
      </c>
      <c r="B40" s="34" t="s">
        <v>23</v>
      </c>
      <c r="C40" s="80" t="s">
        <v>73</v>
      </c>
      <c r="D40" s="35" t="s">
        <v>44</v>
      </c>
      <c r="E40" s="58">
        <v>7</v>
      </c>
      <c r="F40" s="59">
        <v>7</v>
      </c>
      <c r="G40" s="59">
        <v>7</v>
      </c>
      <c r="H40" s="60">
        <f t="shared" si="34"/>
        <v>21</v>
      </c>
      <c r="I40" s="61">
        <v>7</v>
      </c>
      <c r="J40" s="62">
        <v>7</v>
      </c>
      <c r="K40" s="62">
        <v>7</v>
      </c>
      <c r="L40" s="63">
        <f t="shared" si="35"/>
        <v>21</v>
      </c>
      <c r="M40" s="58">
        <v>7.5</v>
      </c>
      <c r="N40" s="62">
        <v>6</v>
      </c>
      <c r="O40" s="62">
        <v>7</v>
      </c>
      <c r="P40" s="60">
        <f t="shared" si="36"/>
        <v>20.5</v>
      </c>
      <c r="Q40" s="42">
        <f t="shared" si="37"/>
        <v>20.833333333333332</v>
      </c>
      <c r="R40" s="86" t="str">
        <f>VLOOKUP(AC40,'Judging Data Entry - Print'!$AC$2:$AD$6,2,FALSE)</f>
        <v> </v>
      </c>
      <c r="S40" s="75" t="s">
        <v>161</v>
      </c>
      <c r="U40" s="5" t="b">
        <f t="shared" si="38"/>
        <v>0</v>
      </c>
      <c r="V40" s="5">
        <f t="shared" si="39"/>
        <v>0</v>
      </c>
      <c r="W40" s="5" t="b">
        <f t="shared" si="40"/>
        <v>0</v>
      </c>
      <c r="X40" s="5">
        <f t="shared" si="41"/>
        <v>0</v>
      </c>
      <c r="Y40" s="5" t="b">
        <f t="shared" si="42"/>
        <v>0</v>
      </c>
      <c r="Z40" s="5">
        <f t="shared" si="43"/>
        <v>0</v>
      </c>
      <c r="AA40" s="5" t="b">
        <f t="shared" si="44"/>
        <v>0</v>
      </c>
      <c r="AB40" s="5">
        <f t="shared" si="45"/>
        <v>0</v>
      </c>
      <c r="AC40" s="5">
        <f t="shared" si="46"/>
        <v>0</v>
      </c>
      <c r="AE40" s="43">
        <f t="shared" si="47"/>
        <v>20.833333333333332</v>
      </c>
      <c r="AG40" s="44" t="str">
        <f t="shared" si="48"/>
        <v>Score: 20.8/30</v>
      </c>
      <c r="AH40" s="44">
        <f t="shared" si="49"/>
      </c>
      <c r="AI40" s="4" t="str">
        <f t="shared" si="50"/>
        <v>'Zig Zag Falls' by Dale Read
Score: 20.8/30
Judges Comments: perhaps use a longer exposure to soften the waterfall, nice interest and texture in the rocks, weak title</v>
      </c>
    </row>
    <row r="41" spans="1:35" s="98" customFormat="1" ht="45.75" customHeight="1">
      <c r="A41" s="87">
        <v>16</v>
      </c>
      <c r="B41" s="87" t="s">
        <v>23</v>
      </c>
      <c r="C41" s="88" t="s">
        <v>137</v>
      </c>
      <c r="D41" s="89" t="s">
        <v>43</v>
      </c>
      <c r="E41" s="103">
        <v>8.5</v>
      </c>
      <c r="F41" s="104">
        <v>8</v>
      </c>
      <c r="G41" s="104">
        <v>7</v>
      </c>
      <c r="H41" s="105">
        <f>E41+F41+G41</f>
        <v>23.5</v>
      </c>
      <c r="I41" s="106">
        <v>8.5</v>
      </c>
      <c r="J41" s="107">
        <v>8</v>
      </c>
      <c r="K41" s="107">
        <v>7</v>
      </c>
      <c r="L41" s="108">
        <f>I41+J41+K41</f>
        <v>23.5</v>
      </c>
      <c r="M41" s="103">
        <v>8.5</v>
      </c>
      <c r="N41" s="107">
        <v>8</v>
      </c>
      <c r="O41" s="107">
        <v>7</v>
      </c>
      <c r="P41" s="105">
        <f>M41+N41+O41</f>
        <v>23.5</v>
      </c>
      <c r="Q41" s="95">
        <f>(H41+L41+P41)/3</f>
        <v>23.5</v>
      </c>
      <c r="R41" s="96" t="str">
        <f>VLOOKUP(AC41,'Judging Data Entry - Print'!$AC$2:$AD$6,2,FALSE)</f>
        <v>PM</v>
      </c>
      <c r="S41" s="109" t="s">
        <v>153</v>
      </c>
      <c r="U41" s="99" t="b">
        <f t="shared" si="38"/>
        <v>0</v>
      </c>
      <c r="V41" s="99">
        <f>IF(U41=TRUE,1,0)</f>
        <v>0</v>
      </c>
      <c r="W41" s="99" t="b">
        <f>AND($U$30=0,Q41&gt;21.99)</f>
        <v>1</v>
      </c>
      <c r="X41" s="99">
        <f>IF(W41=TRUE,1,0)</f>
        <v>1</v>
      </c>
      <c r="Y41" s="99" t="b">
        <f t="shared" si="42"/>
        <v>1</v>
      </c>
      <c r="Z41" s="99">
        <f>IF(Y41=TRUE,2,0)</f>
        <v>2</v>
      </c>
      <c r="AA41" s="99" t="b">
        <f t="shared" si="44"/>
        <v>1</v>
      </c>
      <c r="AB41" s="99">
        <f>IF(AA41=TRUE,1,0)</f>
        <v>1</v>
      </c>
      <c r="AC41" s="99">
        <f>U41+(W41*2)+X41+Y41+Z41</f>
        <v>6</v>
      </c>
      <c r="AD41" s="99"/>
      <c r="AE41" s="100">
        <f>Q41</f>
        <v>23.5</v>
      </c>
      <c r="AG41" s="101" t="str">
        <f>CONCATENATE("Score: ",ROUND(Q41,1),"/30")</f>
        <v>Score: 23.5/30</v>
      </c>
      <c r="AH41" s="101" t="str">
        <f>IF(R41="HM","Honorable Mention",IF(R41="PM","Print of the Month",""))</f>
        <v>Print of the Month</v>
      </c>
      <c r="AI41" s="98" t="str">
        <f>CONCATENATE("'",C41,"'"," by ",D41,CHAR(10),AG41,CHAR(10),AH41,CHAR(10),"Judges Comments: ",S41)</f>
        <v>'Cool Runnings' by Karen Pidskalny
Score: 23.5/30
Print of the Month
Judges Comments: cool capture, well composed, too much noise in the background</v>
      </c>
    </row>
    <row r="42" spans="3:4" ht="20.25">
      <c r="C42" s="82"/>
      <c r="D42" s="64"/>
    </row>
    <row r="43" spans="1:25" ht="20.25">
      <c r="A43" s="3"/>
      <c r="U43" s="49" t="str">
        <f>IF(MAX(Q31:Q42)&lt;22,MAX(Q31:Q42)," ")</f>
        <v> </v>
      </c>
      <c r="V43" s="49"/>
      <c r="Y43" s="49">
        <f>IF(U43&gt;21.99,MAX(Q31:Q42)," ")</f>
        <v>23.5</v>
      </c>
    </row>
    <row r="45" ht="19.5" customHeight="1">
      <c r="C45" s="83"/>
    </row>
    <row r="46" ht="20.25">
      <c r="C46" s="84"/>
    </row>
    <row r="47" ht="20.25">
      <c r="C47" s="84"/>
    </row>
    <row r="48" ht="20.25">
      <c r="C48" s="84"/>
    </row>
    <row r="49" ht="20.25">
      <c r="C49" s="84"/>
    </row>
    <row r="50" ht="20.25">
      <c r="C50" s="85"/>
    </row>
    <row r="51" ht="20.25">
      <c r="C51" s="84"/>
    </row>
    <row r="52" ht="20.25">
      <c r="C52" s="84"/>
    </row>
    <row r="53" ht="20.25">
      <c r="C53" s="84"/>
    </row>
    <row r="54" ht="20.25">
      <c r="C54" s="84"/>
    </row>
    <row r="55" ht="20.25">
      <c r="C55" s="84"/>
    </row>
    <row r="56" ht="20.25">
      <c r="C56" s="84"/>
    </row>
    <row r="57" ht="20.25">
      <c r="C57" s="84"/>
    </row>
    <row r="58" ht="20.25">
      <c r="C58" s="84"/>
    </row>
    <row r="59" ht="27">
      <c r="C59" s="83"/>
    </row>
  </sheetData>
  <sheetProtection/>
  <mergeCells count="12">
    <mergeCell ref="T8:T10"/>
    <mergeCell ref="T17:T19"/>
    <mergeCell ref="T28:T30"/>
    <mergeCell ref="U2:V7"/>
    <mergeCell ref="W2:X7"/>
    <mergeCell ref="D3:N3"/>
    <mergeCell ref="Y2:Z7"/>
    <mergeCell ref="AA2:AA7"/>
    <mergeCell ref="E6:H6"/>
    <mergeCell ref="I6:L6"/>
    <mergeCell ref="M6:P6"/>
    <mergeCell ref="D2:N2"/>
  </mergeCells>
  <dataValidations count="1">
    <dataValidation showInputMessage="1" showErrorMessage="1" prompt="Select Name" sqref="D20:D27 D31:D41 D11:D16"/>
  </dataValidations>
  <printOptions/>
  <pageMargins left="0.39375" right="0.39375" top="0.39375" bottom="0.39375" header="0.5118055555555555" footer="0.39375"/>
  <pageSetup fitToHeight="2" fitToWidth="1" horizontalDpi="300" verticalDpi="300" orientation="landscape" scale="55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94"/>
  <sheetViews>
    <sheetView zoomScale="70" zoomScaleNormal="70" zoomScaleSheetLayoutView="70" zoomScalePageLayoutView="0" workbookViewId="0" topLeftCell="A1">
      <pane ySplit="7" topLeftCell="A8" activePane="bottomLeft" state="frozen"/>
      <selection pane="topLeft" activeCell="C1" sqref="C1"/>
      <selection pane="bottomLeft" activeCell="A1" sqref="A1"/>
    </sheetView>
  </sheetViews>
  <sheetFormatPr defaultColWidth="8.8515625" defaultRowHeight="12.75"/>
  <cols>
    <col min="1" max="1" width="6.00390625" style="1" bestFit="1" customWidth="1"/>
    <col min="2" max="2" width="8.8515625" style="1" customWidth="1"/>
    <col min="3" max="3" width="34.8515625" style="65" customWidth="1"/>
    <col min="4" max="4" width="26.7109375" style="2" customWidth="1"/>
    <col min="5" max="5" width="6.421875" style="3" customWidth="1"/>
    <col min="6" max="6" width="6.28125" style="3" customWidth="1"/>
    <col min="7" max="7" width="6.421875" style="3" customWidth="1"/>
    <col min="8" max="8" width="8.140625" style="3" customWidth="1"/>
    <col min="9" max="9" width="6.28125" style="1" customWidth="1"/>
    <col min="10" max="11" width="6.421875" style="1" customWidth="1"/>
    <col min="12" max="12" width="8.7109375" style="1" customWidth="1"/>
    <col min="13" max="15" width="6.28125" style="1" customWidth="1"/>
    <col min="16" max="16" width="9.7109375" style="1" customWidth="1"/>
    <col min="17" max="17" width="12.28125" style="1" customWidth="1"/>
    <col min="18" max="18" width="12.140625" style="1" customWidth="1"/>
    <col min="19" max="19" width="153.8515625" style="65" customWidth="1"/>
    <col min="20" max="20" width="13.421875" style="4" customWidth="1"/>
    <col min="21" max="21" width="13.00390625" style="5" customWidth="1"/>
    <col min="22" max="22" width="8.8515625" style="5" customWidth="1"/>
    <col min="23" max="23" width="13.00390625" style="5" customWidth="1"/>
    <col min="24" max="24" width="8.8515625" style="5" customWidth="1"/>
    <col min="25" max="25" width="13.00390625" style="5" customWidth="1"/>
    <col min="26" max="26" width="8.8515625" style="5" customWidth="1"/>
    <col min="27" max="27" width="13.00390625" style="5" customWidth="1"/>
    <col min="28" max="30" width="8.8515625" style="5" customWidth="1"/>
    <col min="31" max="31" width="11.57421875" style="4" customWidth="1"/>
    <col min="32" max="34" width="8.8515625" style="4" customWidth="1"/>
    <col min="35" max="16384" width="8.8515625" style="4" customWidth="1"/>
  </cols>
  <sheetData>
    <row r="1" ht="21" customHeight="1"/>
    <row r="2" spans="1:30" s="8" customFormat="1" ht="31.5" customHeight="1">
      <c r="A2" s="6"/>
      <c r="B2" s="7"/>
      <c r="C2" s="66"/>
      <c r="D2" s="120" t="s">
        <v>29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7"/>
      <c r="P2" s="7"/>
      <c r="Q2" s="7"/>
      <c r="R2" s="7"/>
      <c r="S2" s="66"/>
      <c r="U2" s="118" t="s">
        <v>0</v>
      </c>
      <c r="V2" s="118"/>
      <c r="W2" s="118" t="s">
        <v>1</v>
      </c>
      <c r="X2" s="118"/>
      <c r="Y2" s="118" t="s">
        <v>2</v>
      </c>
      <c r="Z2" s="118"/>
      <c r="AA2" s="118" t="s">
        <v>3</v>
      </c>
      <c r="AB2" s="11"/>
      <c r="AC2" s="12">
        <v>0</v>
      </c>
      <c r="AD2" s="12" t="s">
        <v>4</v>
      </c>
    </row>
    <row r="3" spans="1:30" s="8" customFormat="1" ht="31.5" customHeight="1">
      <c r="A3" s="6"/>
      <c r="B3" s="7"/>
      <c r="C3" s="76"/>
      <c r="D3" s="120" t="str">
        <f>'Judging Data Entry - Print'!D3:N3</f>
        <v>Clinic:  Power of Nature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9"/>
      <c r="P3" s="9"/>
      <c r="Q3" s="7"/>
      <c r="R3" s="7"/>
      <c r="S3" s="66"/>
      <c r="U3" s="118"/>
      <c r="V3" s="118"/>
      <c r="W3" s="118"/>
      <c r="X3" s="118"/>
      <c r="Y3" s="118"/>
      <c r="Z3" s="118"/>
      <c r="AA3" s="118"/>
      <c r="AB3" s="11"/>
      <c r="AC3" s="12">
        <v>1</v>
      </c>
      <c r="AD3" s="12" t="s">
        <v>5</v>
      </c>
    </row>
    <row r="4" spans="1:28" ht="21" thickBot="1">
      <c r="A4" s="13"/>
      <c r="B4" s="3"/>
      <c r="C4" s="77"/>
      <c r="D4" s="3"/>
      <c r="I4" s="3"/>
      <c r="J4" s="3"/>
      <c r="K4" s="3"/>
      <c r="L4" s="3"/>
      <c r="M4" s="3"/>
      <c r="N4" s="3"/>
      <c r="O4" s="3"/>
      <c r="P4" s="3"/>
      <c r="Q4" s="3"/>
      <c r="R4" s="3"/>
      <c r="U4" s="118"/>
      <c r="V4" s="118"/>
      <c r="W4" s="118"/>
      <c r="X4" s="118"/>
      <c r="Y4" s="118"/>
      <c r="Z4" s="118"/>
      <c r="AA4" s="118"/>
      <c r="AB4" s="10"/>
    </row>
    <row r="5" spans="3:30" ht="20.25">
      <c r="C5" s="67"/>
      <c r="D5" s="14"/>
      <c r="E5" s="15"/>
      <c r="F5" s="16"/>
      <c r="G5" s="16"/>
      <c r="H5" s="17"/>
      <c r="I5" s="15"/>
      <c r="J5" s="16"/>
      <c r="K5" s="16"/>
      <c r="L5" s="17"/>
      <c r="M5" s="15"/>
      <c r="N5" s="16"/>
      <c r="O5" s="16"/>
      <c r="P5" s="17"/>
      <c r="Q5" s="18" t="s">
        <v>6</v>
      </c>
      <c r="R5" s="19"/>
      <c r="S5" s="67"/>
      <c r="U5" s="118"/>
      <c r="V5" s="118"/>
      <c r="W5" s="118"/>
      <c r="X5" s="118"/>
      <c r="Y5" s="118"/>
      <c r="Z5" s="118"/>
      <c r="AA5" s="118"/>
      <c r="AB5" s="10"/>
      <c r="AC5" s="5">
        <v>3</v>
      </c>
      <c r="AD5" s="5" t="s">
        <v>7</v>
      </c>
    </row>
    <row r="6" spans="1:30" ht="20.25">
      <c r="A6" s="3"/>
      <c r="C6" s="78"/>
      <c r="D6" s="20"/>
      <c r="E6" s="119" t="s">
        <v>8</v>
      </c>
      <c r="F6" s="119"/>
      <c r="G6" s="119"/>
      <c r="H6" s="119"/>
      <c r="I6" s="119" t="s">
        <v>9</v>
      </c>
      <c r="J6" s="119"/>
      <c r="K6" s="119"/>
      <c r="L6" s="119"/>
      <c r="M6" s="119" t="s">
        <v>10</v>
      </c>
      <c r="N6" s="119"/>
      <c r="O6" s="119"/>
      <c r="P6" s="119"/>
      <c r="Q6" s="22" t="s">
        <v>11</v>
      </c>
      <c r="R6" s="21"/>
      <c r="S6" s="68"/>
      <c r="U6" s="118"/>
      <c r="V6" s="118"/>
      <c r="W6" s="118"/>
      <c r="X6" s="118"/>
      <c r="Y6" s="118"/>
      <c r="Z6" s="118"/>
      <c r="AA6" s="118"/>
      <c r="AB6" s="10"/>
      <c r="AC6" s="5">
        <v>6</v>
      </c>
      <c r="AD6" s="5" t="s">
        <v>12</v>
      </c>
    </row>
    <row r="7" spans="2:31" ht="21" thickBot="1">
      <c r="B7" s="1" t="s">
        <v>13</v>
      </c>
      <c r="C7" s="79" t="s">
        <v>14</v>
      </c>
      <c r="D7" s="23" t="s">
        <v>15</v>
      </c>
      <c r="E7" s="24" t="s">
        <v>16</v>
      </c>
      <c r="F7" s="25" t="s">
        <v>16</v>
      </c>
      <c r="G7" s="25" t="s">
        <v>16</v>
      </c>
      <c r="H7" s="26" t="s">
        <v>17</v>
      </c>
      <c r="I7" s="27" t="s">
        <v>16</v>
      </c>
      <c r="J7" s="25" t="s">
        <v>16</v>
      </c>
      <c r="K7" s="25" t="s">
        <v>16</v>
      </c>
      <c r="L7" s="28" t="s">
        <v>17</v>
      </c>
      <c r="M7" s="24" t="s">
        <v>16</v>
      </c>
      <c r="N7" s="25" t="s">
        <v>16</v>
      </c>
      <c r="O7" s="25" t="s">
        <v>16</v>
      </c>
      <c r="P7" s="26" t="s">
        <v>17</v>
      </c>
      <c r="Q7" s="23" t="s">
        <v>17</v>
      </c>
      <c r="R7" s="29" t="s">
        <v>18</v>
      </c>
      <c r="S7" s="69" t="s">
        <v>19</v>
      </c>
      <c r="U7" s="118"/>
      <c r="V7" s="118"/>
      <c r="W7" s="118"/>
      <c r="X7" s="118"/>
      <c r="Y7" s="118"/>
      <c r="Z7" s="118"/>
      <c r="AA7" s="118"/>
      <c r="AB7" s="10"/>
      <c r="AC7" s="4"/>
      <c r="AD7" s="4"/>
      <c r="AE7" s="5" t="s">
        <v>20</v>
      </c>
    </row>
    <row r="8" spans="1:20" ht="20.25">
      <c r="A8" s="3"/>
      <c r="B8" s="3"/>
      <c r="C8" s="77"/>
      <c r="D8" s="3"/>
      <c r="I8" s="3"/>
      <c r="J8" s="3"/>
      <c r="K8" s="3"/>
      <c r="L8" s="3"/>
      <c r="M8" s="3"/>
      <c r="N8" s="3"/>
      <c r="O8" s="3"/>
      <c r="P8" s="3"/>
      <c r="Q8" s="3"/>
      <c r="R8" s="30"/>
      <c r="T8" s="121" t="str">
        <f>IF(AA9=TRUE,"TIE"," ")</f>
        <v>TIE</v>
      </c>
    </row>
    <row r="9" spans="1:28" ht="30.75" customHeight="1">
      <c r="A9" s="13"/>
      <c r="B9" s="13"/>
      <c r="C9" s="77" t="s">
        <v>26</v>
      </c>
      <c r="D9" s="31" t="s">
        <v>21</v>
      </c>
      <c r="E9" s="1">
        <f>MAX(A11:A23)</f>
        <v>14</v>
      </c>
      <c r="F9" s="1"/>
      <c r="G9" s="1"/>
      <c r="H9" s="1"/>
      <c r="R9" s="30"/>
      <c r="T9" s="121"/>
      <c r="Y9" s="32"/>
      <c r="Z9" s="32"/>
      <c r="AA9" s="32" t="b">
        <f>OR(AA10&gt;1,U10&gt;1)</f>
        <v>1</v>
      </c>
      <c r="AB9" s="32"/>
    </row>
    <row r="10" spans="1:27" ht="9.75" customHeight="1">
      <c r="A10" s="3"/>
      <c r="E10" s="1"/>
      <c r="F10" s="1"/>
      <c r="G10" s="1"/>
      <c r="H10" s="1"/>
      <c r="I10" s="33"/>
      <c r="J10" s="33"/>
      <c r="K10" s="33"/>
      <c r="N10" s="33"/>
      <c r="O10" s="33"/>
      <c r="R10" s="30"/>
      <c r="T10" s="121"/>
      <c r="U10" s="5">
        <f>SUM(V11:V25)</f>
        <v>0</v>
      </c>
      <c r="AA10" s="5">
        <f>SUM(AB11:AB25)</f>
        <v>2</v>
      </c>
    </row>
    <row r="11" spans="1:35" ht="45.75" customHeight="1">
      <c r="A11" s="34">
        <v>1</v>
      </c>
      <c r="B11" s="34" t="s">
        <v>24</v>
      </c>
      <c r="C11" s="80" t="s">
        <v>130</v>
      </c>
      <c r="D11" s="35" t="s">
        <v>74</v>
      </c>
      <c r="E11" s="36">
        <v>7</v>
      </c>
      <c r="F11" s="37">
        <v>5</v>
      </c>
      <c r="G11" s="37">
        <v>8</v>
      </c>
      <c r="H11" s="38">
        <f aca="true" t="shared" si="0" ref="H11:H16">E11+F11+G11</f>
        <v>20</v>
      </c>
      <c r="I11" s="39">
        <v>6</v>
      </c>
      <c r="J11" s="40">
        <v>6</v>
      </c>
      <c r="K11" s="40">
        <v>7</v>
      </c>
      <c r="L11" s="38">
        <f aca="true" t="shared" si="1" ref="L11:L16">I11+J11+K11</f>
        <v>19</v>
      </c>
      <c r="M11" s="36">
        <v>6</v>
      </c>
      <c r="N11" s="41">
        <v>5</v>
      </c>
      <c r="O11" s="41">
        <v>7</v>
      </c>
      <c r="P11" s="38">
        <f aca="true" t="shared" si="2" ref="P11:P16">M11+N11+O11</f>
        <v>18</v>
      </c>
      <c r="Q11" s="42">
        <f aca="true" t="shared" si="3" ref="Q11:Q16">(H11+L11+P11)/3</f>
        <v>19</v>
      </c>
      <c r="R11" s="86" t="str">
        <f>VLOOKUP(AC11,'Judging Data Entry - Digital'!$AC$2:$AD$6,2,FALSE)</f>
        <v> </v>
      </c>
      <c r="S11" s="80" t="s">
        <v>162</v>
      </c>
      <c r="U11" s="5" t="b">
        <f aca="true" t="shared" si="4" ref="U11:U16">AND($U$26&lt;22,Q11=$U$26)</f>
        <v>0</v>
      </c>
      <c r="V11" s="5">
        <f aca="true" t="shared" si="5" ref="V11:V16">IF(U11=TRUE,1,0)</f>
        <v>0</v>
      </c>
      <c r="W11" s="5" t="b">
        <f aca="true" t="shared" si="6" ref="W11:W16">AND($U$10=0,Q11&gt;21.99)</f>
        <v>0</v>
      </c>
      <c r="X11" s="5">
        <f aca="true" t="shared" si="7" ref="X11:X16">IF(W11=TRUE,1,0)</f>
        <v>0</v>
      </c>
      <c r="Y11" s="5" t="b">
        <f aca="true" t="shared" si="8" ref="Y11:Y24">AND($U$10=0,Q11=$Y$26)</f>
        <v>0</v>
      </c>
      <c r="Z11" s="5">
        <f aca="true" t="shared" si="9" ref="Z11:Z16">IF(Y11=TRUE,2,0)</f>
        <v>0</v>
      </c>
      <c r="AA11" s="5" t="b">
        <f aca="true" t="shared" si="10" ref="AA11:AA24">AND(AC11=MAX($AC$11:$AC$25))</f>
        <v>0</v>
      </c>
      <c r="AB11" s="5">
        <f aca="true" t="shared" si="11" ref="AB11:AB16">IF(AA11=TRUE,1,0)</f>
        <v>0</v>
      </c>
      <c r="AC11" s="5">
        <f aca="true" t="shared" si="12" ref="AC11:AC16">U11+(W11*2)+X11+Y11+Z11</f>
        <v>0</v>
      </c>
      <c r="AE11" s="43">
        <f aca="true" t="shared" si="13" ref="AE11:AE16">Q11</f>
        <v>19</v>
      </c>
      <c r="AG11" s="44" t="str">
        <f>CONCATENATE("Score: ",ROUND(Q11,1),"/30")</f>
        <v>Score: 19/30</v>
      </c>
      <c r="AH11" s="44">
        <f>IF(R11="HM","Honorable Mention",IF(R11="PM","Print of the Month",""))</f>
      </c>
      <c r="AI11" s="116" t="str">
        <f>CONCATENATE("'",C11,"'"," by ",D11,CHAR(10),AG11,CHAR(10),AH11,CHAR(10),"Judges Comments: ",S11)</f>
        <v>'Autumn Death' by Bob Littlejohn
Score: 19/30
Judges Comments: AR is subtle, nice detail, weak title. </v>
      </c>
    </row>
    <row r="12" spans="1:35" ht="45.75" customHeight="1">
      <c r="A12" s="34">
        <v>2</v>
      </c>
      <c r="B12" s="34" t="s">
        <v>24</v>
      </c>
      <c r="C12" s="80" t="s">
        <v>136</v>
      </c>
      <c r="D12" s="35" t="s">
        <v>129</v>
      </c>
      <c r="E12" s="36">
        <v>7</v>
      </c>
      <c r="F12" s="37">
        <v>5</v>
      </c>
      <c r="G12" s="37">
        <v>7</v>
      </c>
      <c r="H12" s="38">
        <f t="shared" si="0"/>
        <v>19</v>
      </c>
      <c r="I12" s="39">
        <v>6.5</v>
      </c>
      <c r="J12" s="41">
        <v>6</v>
      </c>
      <c r="K12" s="41">
        <v>7</v>
      </c>
      <c r="L12" s="38">
        <f t="shared" si="1"/>
        <v>19.5</v>
      </c>
      <c r="M12" s="36">
        <v>6</v>
      </c>
      <c r="N12" s="41">
        <v>6</v>
      </c>
      <c r="O12" s="41">
        <v>7</v>
      </c>
      <c r="P12" s="38">
        <f t="shared" si="2"/>
        <v>19</v>
      </c>
      <c r="Q12" s="42">
        <f t="shared" si="3"/>
        <v>19.166666666666668</v>
      </c>
      <c r="R12" s="86" t="str">
        <f>VLOOKUP(AC12,'Judging Data Entry - Digital'!$AC$2:$AD$6,2,FALSE)</f>
        <v> </v>
      </c>
      <c r="S12" s="70" t="s">
        <v>163</v>
      </c>
      <c r="U12" s="5" t="b">
        <f t="shared" si="4"/>
        <v>0</v>
      </c>
      <c r="V12" s="5">
        <f t="shared" si="5"/>
        <v>0</v>
      </c>
      <c r="W12" s="5" t="b">
        <f t="shared" si="6"/>
        <v>0</v>
      </c>
      <c r="X12" s="5">
        <f t="shared" si="7"/>
        <v>0</v>
      </c>
      <c r="Y12" s="5" t="b">
        <f t="shared" si="8"/>
        <v>0</v>
      </c>
      <c r="Z12" s="5">
        <f t="shared" si="9"/>
        <v>0</v>
      </c>
      <c r="AA12" s="5" t="b">
        <f t="shared" si="10"/>
        <v>0</v>
      </c>
      <c r="AB12" s="5">
        <f t="shared" si="11"/>
        <v>0</v>
      </c>
      <c r="AC12" s="5">
        <f t="shared" si="12"/>
        <v>0</v>
      </c>
      <c r="AE12" s="43">
        <f t="shared" si="13"/>
        <v>19.166666666666668</v>
      </c>
      <c r="AG12" s="44" t="str">
        <f aca="true" t="shared" si="14" ref="AG12:AG23">CONCATENATE("Score: ",ROUND(Q12,1),"/30")</f>
        <v>Score: 19.2/30</v>
      </c>
      <c r="AH12" s="44">
        <f aca="true" t="shared" si="15" ref="AH12:AH23">IF(R12="HM","Honorable Mention",IF(R12="PM","Print of the Month",""))</f>
      </c>
      <c r="AI12" s="116" t="str">
        <f aca="true" t="shared" si="16" ref="AI12:AI23">CONCATENATE("'",C12,"'"," by ",D12,CHAR(10),AG12,CHAR(10),AH12,CHAR(10),"Judges Comments: ",S12)</f>
        <v>'Blue-Green Thunder' by Richard Kerbes
Score: 19.2/30
Judges Comments: nice leading line across the image, crop some off the right side, nice capture at the bottom of the image</v>
      </c>
    </row>
    <row r="13" spans="1:35" ht="45.75" customHeight="1">
      <c r="A13" s="34">
        <v>3</v>
      </c>
      <c r="B13" s="34" t="s">
        <v>24</v>
      </c>
      <c r="C13" s="80" t="s">
        <v>75</v>
      </c>
      <c r="D13" s="35" t="s">
        <v>131</v>
      </c>
      <c r="E13" s="36">
        <v>7.5</v>
      </c>
      <c r="F13" s="37">
        <v>6.5</v>
      </c>
      <c r="G13" s="37">
        <v>8</v>
      </c>
      <c r="H13" s="38">
        <f t="shared" si="0"/>
        <v>22</v>
      </c>
      <c r="I13" s="39">
        <v>7</v>
      </c>
      <c r="J13" s="37">
        <v>6.5</v>
      </c>
      <c r="K13" s="37">
        <v>8</v>
      </c>
      <c r="L13" s="38">
        <f t="shared" si="1"/>
        <v>21.5</v>
      </c>
      <c r="M13" s="36">
        <v>7</v>
      </c>
      <c r="N13" s="41">
        <v>6.5</v>
      </c>
      <c r="O13" s="41">
        <v>8</v>
      </c>
      <c r="P13" s="38">
        <f t="shared" si="2"/>
        <v>21.5</v>
      </c>
      <c r="Q13" s="42">
        <f t="shared" si="3"/>
        <v>21.666666666666668</v>
      </c>
      <c r="R13" s="86" t="str">
        <f>VLOOKUP(AC13,'Judging Data Entry - Digital'!$AC$2:$AD$6,2,FALSE)</f>
        <v> </v>
      </c>
      <c r="S13" s="70" t="s">
        <v>164</v>
      </c>
      <c r="U13" s="5" t="b">
        <f t="shared" si="4"/>
        <v>0</v>
      </c>
      <c r="V13" s="5">
        <f t="shared" si="5"/>
        <v>0</v>
      </c>
      <c r="W13" s="5" t="b">
        <f t="shared" si="6"/>
        <v>0</v>
      </c>
      <c r="X13" s="5">
        <f t="shared" si="7"/>
        <v>0</v>
      </c>
      <c r="Y13" s="5" t="b">
        <f t="shared" si="8"/>
        <v>0</v>
      </c>
      <c r="Z13" s="5">
        <f t="shared" si="9"/>
        <v>0</v>
      </c>
      <c r="AA13" s="5" t="b">
        <f t="shared" si="10"/>
        <v>0</v>
      </c>
      <c r="AB13" s="5">
        <f t="shared" si="11"/>
        <v>0</v>
      </c>
      <c r="AC13" s="5">
        <f t="shared" si="12"/>
        <v>0</v>
      </c>
      <c r="AE13" s="43">
        <f t="shared" si="13"/>
        <v>21.666666666666668</v>
      </c>
      <c r="AG13" s="44" t="str">
        <f t="shared" si="14"/>
        <v>Score: 21.7/30</v>
      </c>
      <c r="AH13" s="44">
        <f t="shared" si="15"/>
      </c>
      <c r="AI13" s="116" t="str">
        <f t="shared" si="16"/>
        <v>'Bud To Bloom' by Nina Henry
Score: 21.7/30
Judges Comments: nice vivid colors, nice effect, </v>
      </c>
    </row>
    <row r="14" spans="1:35" ht="45.75" customHeight="1">
      <c r="A14" s="34">
        <v>4</v>
      </c>
      <c r="B14" s="34" t="s">
        <v>24</v>
      </c>
      <c r="C14" s="80" t="s">
        <v>76</v>
      </c>
      <c r="D14" s="35" t="s">
        <v>36</v>
      </c>
      <c r="E14" s="36">
        <v>6</v>
      </c>
      <c r="F14" s="37">
        <v>7</v>
      </c>
      <c r="G14" s="37">
        <v>8</v>
      </c>
      <c r="H14" s="38">
        <f t="shared" si="0"/>
        <v>21</v>
      </c>
      <c r="I14" s="39">
        <v>5</v>
      </c>
      <c r="J14" s="41">
        <v>6.5</v>
      </c>
      <c r="K14" s="41">
        <v>7.5</v>
      </c>
      <c r="L14" s="38">
        <f t="shared" si="1"/>
        <v>19</v>
      </c>
      <c r="M14" s="36">
        <v>6</v>
      </c>
      <c r="N14" s="41">
        <v>6.5</v>
      </c>
      <c r="O14" s="41">
        <v>7.5</v>
      </c>
      <c r="P14" s="38">
        <f t="shared" si="2"/>
        <v>20</v>
      </c>
      <c r="Q14" s="42">
        <f t="shared" si="3"/>
        <v>20</v>
      </c>
      <c r="R14" s="86" t="str">
        <f>VLOOKUP(AC14,'Judging Data Entry - Digital'!$AC$2:$AD$6,2,FALSE)</f>
        <v> </v>
      </c>
      <c r="S14" s="70" t="s">
        <v>165</v>
      </c>
      <c r="U14" s="5" t="b">
        <f t="shared" si="4"/>
        <v>0</v>
      </c>
      <c r="V14" s="5">
        <f t="shared" si="5"/>
        <v>0</v>
      </c>
      <c r="W14" s="5" t="b">
        <f t="shared" si="6"/>
        <v>0</v>
      </c>
      <c r="X14" s="5">
        <f t="shared" si="7"/>
        <v>0</v>
      </c>
      <c r="Y14" s="5" t="b">
        <f t="shared" si="8"/>
        <v>0</v>
      </c>
      <c r="Z14" s="5">
        <f t="shared" si="9"/>
        <v>0</v>
      </c>
      <c r="AA14" s="5" t="b">
        <f t="shared" si="10"/>
        <v>0</v>
      </c>
      <c r="AB14" s="5">
        <f t="shared" si="11"/>
        <v>0</v>
      </c>
      <c r="AC14" s="5">
        <f t="shared" si="12"/>
        <v>0</v>
      </c>
      <c r="AE14" s="43">
        <f t="shared" si="13"/>
        <v>20</v>
      </c>
      <c r="AG14" s="44" t="str">
        <f t="shared" si="14"/>
        <v>Score: 20/30</v>
      </c>
      <c r="AH14" s="44">
        <f t="shared" si="15"/>
      </c>
      <c r="AI14" s="116" t="str">
        <f t="shared" si="16"/>
        <v>'Buttermilk Sunrise' by Gayvin Franson
Score: 20/30
Judges Comments: nice interesting fall colors</v>
      </c>
    </row>
    <row r="15" spans="1:35" ht="45.75" customHeight="1">
      <c r="A15" s="34">
        <v>5</v>
      </c>
      <c r="B15" s="34" t="s">
        <v>24</v>
      </c>
      <c r="C15" s="80" t="s">
        <v>65</v>
      </c>
      <c r="D15" s="35" t="s">
        <v>132</v>
      </c>
      <c r="E15" s="36">
        <v>6</v>
      </c>
      <c r="F15" s="37">
        <v>5</v>
      </c>
      <c r="G15" s="37">
        <v>7</v>
      </c>
      <c r="H15" s="38">
        <f t="shared" si="0"/>
        <v>18</v>
      </c>
      <c r="I15" s="39">
        <v>6.5</v>
      </c>
      <c r="J15" s="41">
        <v>5</v>
      </c>
      <c r="K15" s="41">
        <v>7</v>
      </c>
      <c r="L15" s="38">
        <f t="shared" si="1"/>
        <v>18.5</v>
      </c>
      <c r="M15" s="36">
        <v>5.5</v>
      </c>
      <c r="N15" s="41">
        <v>5</v>
      </c>
      <c r="O15" s="41">
        <v>6</v>
      </c>
      <c r="P15" s="38">
        <f t="shared" si="2"/>
        <v>16.5</v>
      </c>
      <c r="Q15" s="42">
        <f t="shared" si="3"/>
        <v>17.666666666666668</v>
      </c>
      <c r="R15" s="86" t="str">
        <f>VLOOKUP(AC15,'Judging Data Entry - Digital'!$AC$2:$AD$6,2,FALSE)</f>
        <v> </v>
      </c>
      <c r="S15" s="70" t="s">
        <v>166</v>
      </c>
      <c r="U15" s="5" t="b">
        <f t="shared" si="4"/>
        <v>0</v>
      </c>
      <c r="V15" s="5">
        <f t="shared" si="5"/>
        <v>0</v>
      </c>
      <c r="W15" s="5" t="b">
        <f t="shared" si="6"/>
        <v>0</v>
      </c>
      <c r="X15" s="5">
        <f t="shared" si="7"/>
        <v>0</v>
      </c>
      <c r="Y15" s="5" t="b">
        <f t="shared" si="8"/>
        <v>0</v>
      </c>
      <c r="Z15" s="5">
        <f t="shared" si="9"/>
        <v>0</v>
      </c>
      <c r="AA15" s="5" t="b">
        <f t="shared" si="10"/>
        <v>0</v>
      </c>
      <c r="AB15" s="5">
        <f t="shared" si="11"/>
        <v>0</v>
      </c>
      <c r="AC15" s="5">
        <f t="shared" si="12"/>
        <v>0</v>
      </c>
      <c r="AE15" s="43">
        <f t="shared" si="13"/>
        <v>17.666666666666668</v>
      </c>
      <c r="AG15" s="44" t="str">
        <f t="shared" si="14"/>
        <v>Score: 17.7/30</v>
      </c>
      <c r="AH15" s="44">
        <f t="shared" si="15"/>
      </c>
      <c r="AI15" s="116" t="str">
        <f t="shared" si="16"/>
        <v>'Decay' by Lorilee Guenter
Score: 17.7/30
Judges Comments: needs a little more contrast on the subject, nice effect, hard to see the decay</v>
      </c>
    </row>
    <row r="16" spans="1:35" ht="45.75" customHeight="1">
      <c r="A16" s="34">
        <v>6</v>
      </c>
      <c r="B16" s="34" t="s">
        <v>24</v>
      </c>
      <c r="C16" s="80" t="s">
        <v>77</v>
      </c>
      <c r="D16" s="35" t="s">
        <v>47</v>
      </c>
      <c r="E16" s="36">
        <v>7</v>
      </c>
      <c r="F16" s="37">
        <v>7</v>
      </c>
      <c r="G16" s="37">
        <v>8</v>
      </c>
      <c r="H16" s="38">
        <f t="shared" si="0"/>
        <v>22</v>
      </c>
      <c r="I16" s="39">
        <v>7</v>
      </c>
      <c r="J16" s="41">
        <v>7</v>
      </c>
      <c r="K16" s="41">
        <v>7.5</v>
      </c>
      <c r="L16" s="38">
        <f t="shared" si="1"/>
        <v>21.5</v>
      </c>
      <c r="M16" s="36">
        <v>7.5</v>
      </c>
      <c r="N16" s="41">
        <v>7</v>
      </c>
      <c r="O16" s="41">
        <v>8</v>
      </c>
      <c r="P16" s="38">
        <f t="shared" si="2"/>
        <v>22.5</v>
      </c>
      <c r="Q16" s="42">
        <f t="shared" si="3"/>
        <v>22</v>
      </c>
      <c r="R16" s="86" t="str">
        <f>VLOOKUP(AC16,'Judging Data Entry - Digital'!$AC$2:$AD$6,2,FALSE)</f>
        <v>HM</v>
      </c>
      <c r="S16" s="70" t="s">
        <v>167</v>
      </c>
      <c r="U16" s="5" t="b">
        <f t="shared" si="4"/>
        <v>0</v>
      </c>
      <c r="V16" s="5">
        <f t="shared" si="5"/>
        <v>0</v>
      </c>
      <c r="W16" s="5" t="b">
        <f t="shared" si="6"/>
        <v>1</v>
      </c>
      <c r="X16" s="5">
        <f t="shared" si="7"/>
        <v>1</v>
      </c>
      <c r="Y16" s="5" t="b">
        <f t="shared" si="8"/>
        <v>0</v>
      </c>
      <c r="Z16" s="5">
        <f t="shared" si="9"/>
        <v>0</v>
      </c>
      <c r="AA16" s="5" t="b">
        <f t="shared" si="10"/>
        <v>0</v>
      </c>
      <c r="AB16" s="5">
        <f t="shared" si="11"/>
        <v>0</v>
      </c>
      <c r="AC16" s="5">
        <f t="shared" si="12"/>
        <v>3</v>
      </c>
      <c r="AE16" s="43">
        <f t="shared" si="13"/>
        <v>22</v>
      </c>
      <c r="AG16" s="44" t="str">
        <f t="shared" si="14"/>
        <v>Score: 22/30</v>
      </c>
      <c r="AH16" s="44" t="str">
        <f t="shared" si="15"/>
        <v>Honorable Mention</v>
      </c>
      <c r="AI16" s="116" t="str">
        <f t="shared" si="16"/>
        <v>'Erosion' by Ian Sutherland
Score: 22/30
Honorable Mention
Judges Comments: title suits the image, eyes are drawn from the front to the back</v>
      </c>
    </row>
    <row r="17" spans="1:35" ht="45.75" customHeight="1">
      <c r="A17" s="34">
        <v>7</v>
      </c>
      <c r="B17" s="34" t="s">
        <v>24</v>
      </c>
      <c r="C17" s="80" t="s">
        <v>78</v>
      </c>
      <c r="D17" s="35" t="s">
        <v>46</v>
      </c>
      <c r="E17" s="36">
        <v>7</v>
      </c>
      <c r="F17" s="37">
        <v>6.5</v>
      </c>
      <c r="G17" s="37">
        <v>8</v>
      </c>
      <c r="H17" s="38">
        <f aca="true" t="shared" si="17" ref="H17:H23">E17+F17+G17</f>
        <v>21.5</v>
      </c>
      <c r="I17" s="39">
        <v>7</v>
      </c>
      <c r="J17" s="41">
        <v>6.5</v>
      </c>
      <c r="K17" s="41">
        <v>8</v>
      </c>
      <c r="L17" s="38">
        <f aca="true" t="shared" si="18" ref="L17:L23">I17+J17+K17</f>
        <v>21.5</v>
      </c>
      <c r="M17" s="36">
        <v>7</v>
      </c>
      <c r="N17" s="41">
        <v>6.5</v>
      </c>
      <c r="O17" s="41">
        <v>8</v>
      </c>
      <c r="P17" s="38">
        <f aca="true" t="shared" si="19" ref="P17:P23">M17+N17+O17</f>
        <v>21.5</v>
      </c>
      <c r="Q17" s="42">
        <f aca="true" t="shared" si="20" ref="Q17:Q23">(H17+L17+P17)/3</f>
        <v>21.5</v>
      </c>
      <c r="R17" s="86" t="str">
        <f>VLOOKUP(AC17,'Judging Data Entry - Digital'!$AC$2:$AD$6,2,FALSE)</f>
        <v> </v>
      </c>
      <c r="S17" s="70" t="s">
        <v>168</v>
      </c>
      <c r="U17" s="5" t="b">
        <f aca="true" t="shared" si="21" ref="U17:U24">AND($U$26&lt;22,Q17=$U$26)</f>
        <v>0</v>
      </c>
      <c r="V17" s="5">
        <f aca="true" t="shared" si="22" ref="V17:V23">IF(U17=TRUE,1,0)</f>
        <v>0</v>
      </c>
      <c r="W17" s="5" t="b">
        <f aca="true" t="shared" si="23" ref="W17:W23">AND($U$10=0,Q17&gt;21.99)</f>
        <v>0</v>
      </c>
      <c r="X17" s="5">
        <f aca="true" t="shared" si="24" ref="X17:X23">IF(W17=TRUE,1,0)</f>
        <v>0</v>
      </c>
      <c r="Y17" s="5" t="b">
        <f t="shared" si="8"/>
        <v>0</v>
      </c>
      <c r="Z17" s="5">
        <f aca="true" t="shared" si="25" ref="Z17:Z23">IF(Y17=TRUE,2,0)</f>
        <v>0</v>
      </c>
      <c r="AA17" s="5" t="b">
        <f t="shared" si="10"/>
        <v>0</v>
      </c>
      <c r="AB17" s="5">
        <f aca="true" t="shared" si="26" ref="AB17:AB23">IF(AA17=TRUE,1,0)</f>
        <v>0</v>
      </c>
      <c r="AC17" s="5">
        <f aca="true" t="shared" si="27" ref="AC17:AC23">U17+(W17*2)+X17+Y17+Z17</f>
        <v>0</v>
      </c>
      <c r="AE17" s="43">
        <f aca="true" t="shared" si="28" ref="AE17:AE23">Q17</f>
        <v>21.5</v>
      </c>
      <c r="AG17" s="44" t="str">
        <f t="shared" si="14"/>
        <v>Score: 21.5/30</v>
      </c>
      <c r="AH17" s="44">
        <f t="shared" si="15"/>
      </c>
      <c r="AI17" s="116" t="str">
        <f t="shared" si="16"/>
        <v>'FireDance' by Gordon Sukut
Score: 21.5/30
Judges Comments: nice color in the lines, bottom bright area is distracting</v>
      </c>
    </row>
    <row r="18" spans="1:35" ht="45.75" customHeight="1">
      <c r="A18" s="34">
        <v>8</v>
      </c>
      <c r="B18" s="34" t="s">
        <v>24</v>
      </c>
      <c r="C18" s="80" t="s">
        <v>79</v>
      </c>
      <c r="D18" s="35" t="s">
        <v>32</v>
      </c>
      <c r="E18" s="36">
        <v>7</v>
      </c>
      <c r="F18" s="37">
        <v>5</v>
      </c>
      <c r="G18" s="37">
        <v>7</v>
      </c>
      <c r="H18" s="38">
        <f t="shared" si="17"/>
        <v>19</v>
      </c>
      <c r="I18" s="39">
        <v>7</v>
      </c>
      <c r="J18" s="41">
        <v>6</v>
      </c>
      <c r="K18" s="41">
        <v>6</v>
      </c>
      <c r="L18" s="38">
        <f t="shared" si="18"/>
        <v>19</v>
      </c>
      <c r="M18" s="36">
        <v>6.5</v>
      </c>
      <c r="N18" s="41">
        <v>6</v>
      </c>
      <c r="O18" s="41">
        <v>6</v>
      </c>
      <c r="P18" s="38">
        <f t="shared" si="19"/>
        <v>18.5</v>
      </c>
      <c r="Q18" s="42">
        <f t="shared" si="20"/>
        <v>18.833333333333332</v>
      </c>
      <c r="R18" s="86" t="str">
        <f>VLOOKUP(AC18,'Judging Data Entry - Digital'!$AC$2:$AD$6,2,FALSE)</f>
        <v> </v>
      </c>
      <c r="S18" s="70" t="s">
        <v>169</v>
      </c>
      <c r="U18" s="5" t="b">
        <f t="shared" si="21"/>
        <v>0</v>
      </c>
      <c r="V18" s="5">
        <f t="shared" si="22"/>
        <v>0</v>
      </c>
      <c r="W18" s="5" t="b">
        <f t="shared" si="23"/>
        <v>0</v>
      </c>
      <c r="X18" s="5">
        <f t="shared" si="24"/>
        <v>0</v>
      </c>
      <c r="Y18" s="5" t="b">
        <f t="shared" si="8"/>
        <v>0</v>
      </c>
      <c r="Z18" s="5">
        <f t="shared" si="25"/>
        <v>0</v>
      </c>
      <c r="AA18" s="5" t="b">
        <f t="shared" si="10"/>
        <v>0</v>
      </c>
      <c r="AB18" s="5">
        <f t="shared" si="26"/>
        <v>0</v>
      </c>
      <c r="AC18" s="5">
        <f t="shared" si="27"/>
        <v>0</v>
      </c>
      <c r="AE18" s="43">
        <f t="shared" si="28"/>
        <v>18.833333333333332</v>
      </c>
      <c r="AG18" s="44" t="str">
        <f t="shared" si="14"/>
        <v>Score: 18.8/30</v>
      </c>
      <c r="AH18" s="44">
        <f t="shared" si="15"/>
      </c>
      <c r="AI18" s="116" t="str">
        <f t="shared" si="16"/>
        <v>'Going With The Wind' by Helen Brown
Score: 18.8/30
Judges Comments: left third crop would make the best image, red color addition works well in this image</v>
      </c>
    </row>
    <row r="19" spans="1:35" ht="45.75" customHeight="1">
      <c r="A19" s="34">
        <v>9</v>
      </c>
      <c r="B19" s="34" t="s">
        <v>24</v>
      </c>
      <c r="C19" s="80" t="s">
        <v>80</v>
      </c>
      <c r="D19" s="35" t="s">
        <v>51</v>
      </c>
      <c r="E19" s="36">
        <v>6.5</v>
      </c>
      <c r="F19" s="37">
        <v>6.5</v>
      </c>
      <c r="G19" s="41">
        <v>7.5</v>
      </c>
      <c r="H19" s="115">
        <f t="shared" si="17"/>
        <v>20.5</v>
      </c>
      <c r="I19" s="40">
        <v>6</v>
      </c>
      <c r="J19" s="41">
        <v>6.5</v>
      </c>
      <c r="K19" s="41">
        <v>7.5</v>
      </c>
      <c r="L19" s="115">
        <f t="shared" si="18"/>
        <v>20</v>
      </c>
      <c r="M19" s="114">
        <v>7</v>
      </c>
      <c r="N19" s="41">
        <v>7</v>
      </c>
      <c r="O19" s="41">
        <v>7.5</v>
      </c>
      <c r="P19" s="38">
        <f t="shared" si="19"/>
        <v>21.5</v>
      </c>
      <c r="Q19" s="42">
        <f t="shared" si="20"/>
        <v>20.666666666666668</v>
      </c>
      <c r="R19" s="86" t="str">
        <f>VLOOKUP(AC19,'Judging Data Entry - Digital'!$AC$2:$AD$6,2,FALSE)</f>
        <v> </v>
      </c>
      <c r="S19" s="70" t="s">
        <v>170</v>
      </c>
      <c r="U19" s="5" t="b">
        <f t="shared" si="21"/>
        <v>0</v>
      </c>
      <c r="V19" s="5">
        <f t="shared" si="22"/>
        <v>0</v>
      </c>
      <c r="W19" s="5" t="b">
        <f t="shared" si="23"/>
        <v>0</v>
      </c>
      <c r="X19" s="5">
        <f t="shared" si="24"/>
        <v>0</v>
      </c>
      <c r="Y19" s="5" t="b">
        <f t="shared" si="8"/>
        <v>0</v>
      </c>
      <c r="Z19" s="5">
        <f t="shared" si="25"/>
        <v>0</v>
      </c>
      <c r="AA19" s="5" t="b">
        <f t="shared" si="10"/>
        <v>0</v>
      </c>
      <c r="AB19" s="5">
        <f t="shared" si="26"/>
        <v>0</v>
      </c>
      <c r="AC19" s="5">
        <f t="shared" si="27"/>
        <v>0</v>
      </c>
      <c r="AE19" s="43">
        <f t="shared" si="28"/>
        <v>20.666666666666668</v>
      </c>
      <c r="AG19" s="44" t="str">
        <f t="shared" si="14"/>
        <v>Score: 20.7/30</v>
      </c>
      <c r="AH19" s="44">
        <f t="shared" si="15"/>
      </c>
      <c r="AI19" s="116" t="str">
        <f t="shared" si="16"/>
        <v>'Ice Canyon' by Bob Anderson
Score: 20.7/30
Judges Comments: looks very much like back-lit ice, nice lines, eyes are drawn to lower left side, cool creation</v>
      </c>
    </row>
    <row r="20" spans="1:35" ht="45.75" customHeight="1">
      <c r="A20" s="34">
        <v>11</v>
      </c>
      <c r="B20" s="34" t="s">
        <v>24</v>
      </c>
      <c r="C20" s="80" t="s">
        <v>82</v>
      </c>
      <c r="D20" s="35" t="s">
        <v>45</v>
      </c>
      <c r="E20" s="36">
        <v>7.5</v>
      </c>
      <c r="F20" s="37">
        <v>6.5</v>
      </c>
      <c r="G20" s="37">
        <v>7</v>
      </c>
      <c r="H20" s="38">
        <f t="shared" si="17"/>
        <v>21</v>
      </c>
      <c r="I20" s="39">
        <v>7.5</v>
      </c>
      <c r="J20" s="41">
        <v>6.5</v>
      </c>
      <c r="K20" s="41">
        <v>7</v>
      </c>
      <c r="L20" s="38">
        <f t="shared" si="18"/>
        <v>21</v>
      </c>
      <c r="M20" s="36">
        <v>7.5</v>
      </c>
      <c r="N20" s="41">
        <v>6.5</v>
      </c>
      <c r="O20" s="41">
        <v>7</v>
      </c>
      <c r="P20" s="38">
        <f t="shared" si="19"/>
        <v>21</v>
      </c>
      <c r="Q20" s="42">
        <f t="shared" si="20"/>
        <v>21</v>
      </c>
      <c r="R20" s="86" t="str">
        <f>VLOOKUP(AC20,'Judging Data Entry - Digital'!$AC$2:$AD$6,2,FALSE)</f>
        <v> </v>
      </c>
      <c r="S20" s="70" t="s">
        <v>172</v>
      </c>
      <c r="U20" s="5" t="b">
        <f t="shared" si="21"/>
        <v>0</v>
      </c>
      <c r="V20" s="5">
        <f t="shared" si="22"/>
        <v>0</v>
      </c>
      <c r="W20" s="5" t="b">
        <f t="shared" si="23"/>
        <v>0</v>
      </c>
      <c r="X20" s="5">
        <f t="shared" si="24"/>
        <v>0</v>
      </c>
      <c r="Y20" s="5" t="b">
        <f t="shared" si="8"/>
        <v>0</v>
      </c>
      <c r="Z20" s="5">
        <f t="shared" si="25"/>
        <v>0</v>
      </c>
      <c r="AA20" s="5" t="b">
        <f t="shared" si="10"/>
        <v>0</v>
      </c>
      <c r="AB20" s="5">
        <f t="shared" si="26"/>
        <v>0</v>
      </c>
      <c r="AC20" s="5">
        <f t="shared" si="27"/>
        <v>0</v>
      </c>
      <c r="AE20" s="43">
        <f t="shared" si="28"/>
        <v>21</v>
      </c>
      <c r="AG20" s="44" t="str">
        <f t="shared" si="14"/>
        <v>Score: 21/30</v>
      </c>
      <c r="AH20" s="44">
        <f t="shared" si="15"/>
      </c>
      <c r="AI20" s="116" t="str">
        <f t="shared" si="16"/>
        <v>'Mountains out of Mole Hills' by Barry Singer
Score: 21/30
Judges Comments: nice concept, seems a little busy, perhaps a 3D drop shadow might enhance, </v>
      </c>
    </row>
    <row r="21" spans="1:35" ht="45.75" customHeight="1">
      <c r="A21" s="34">
        <v>12</v>
      </c>
      <c r="B21" s="34" t="s">
        <v>24</v>
      </c>
      <c r="C21" s="80" t="s">
        <v>83</v>
      </c>
      <c r="D21" s="35" t="s">
        <v>44</v>
      </c>
      <c r="E21" s="36">
        <v>8</v>
      </c>
      <c r="F21" s="37">
        <v>7</v>
      </c>
      <c r="G21" s="37">
        <v>8</v>
      </c>
      <c r="H21" s="38">
        <f t="shared" si="17"/>
        <v>23</v>
      </c>
      <c r="I21" s="39">
        <v>7</v>
      </c>
      <c r="J21" s="41">
        <v>7</v>
      </c>
      <c r="K21" s="41">
        <v>8</v>
      </c>
      <c r="L21" s="38">
        <f t="shared" si="18"/>
        <v>22</v>
      </c>
      <c r="M21" s="36">
        <v>8</v>
      </c>
      <c r="N21" s="41">
        <v>7</v>
      </c>
      <c r="O21" s="41">
        <v>7</v>
      </c>
      <c r="P21" s="38">
        <f t="shared" si="19"/>
        <v>22</v>
      </c>
      <c r="Q21" s="42">
        <f t="shared" si="20"/>
        <v>22.333333333333332</v>
      </c>
      <c r="R21" s="86" t="str">
        <f>VLOOKUP(AC21,'Judging Data Entry - Digital'!$AC$2:$AD$6,2,FALSE)</f>
        <v>PM</v>
      </c>
      <c r="S21" s="70" t="s">
        <v>173</v>
      </c>
      <c r="U21" s="5" t="b">
        <f t="shared" si="21"/>
        <v>0</v>
      </c>
      <c r="V21" s="5">
        <f t="shared" si="22"/>
        <v>0</v>
      </c>
      <c r="W21" s="5" t="b">
        <f t="shared" si="23"/>
        <v>1</v>
      </c>
      <c r="X21" s="5">
        <f t="shared" si="24"/>
        <v>1</v>
      </c>
      <c r="Y21" s="5" t="b">
        <f t="shared" si="8"/>
        <v>1</v>
      </c>
      <c r="Z21" s="5">
        <f t="shared" si="25"/>
        <v>2</v>
      </c>
      <c r="AA21" s="5" t="b">
        <f t="shared" si="10"/>
        <v>1</v>
      </c>
      <c r="AB21" s="5">
        <f t="shared" si="26"/>
        <v>1</v>
      </c>
      <c r="AC21" s="5">
        <f t="shared" si="27"/>
        <v>6</v>
      </c>
      <c r="AE21" s="43">
        <f t="shared" si="28"/>
        <v>22.333333333333332</v>
      </c>
      <c r="AG21" s="44" t="str">
        <f t="shared" si="14"/>
        <v>Score: 22.3/30</v>
      </c>
      <c r="AH21" s="44" t="str">
        <f t="shared" si="15"/>
        <v>Print of the Month</v>
      </c>
      <c r="AI21" s="116" t="str">
        <f t="shared" si="16"/>
        <v>'Twin Falls' by Dale Read
Score: 22.3/30
Print of the Month
Judges Comments: good depth of field, nice composition with rule of thirds, perhaps enhance the color in the water</v>
      </c>
    </row>
    <row r="22" spans="1:35" ht="45.75" customHeight="1">
      <c r="A22" s="34">
        <v>13</v>
      </c>
      <c r="B22" s="34" t="s">
        <v>24</v>
      </c>
      <c r="C22" s="80" t="s">
        <v>84</v>
      </c>
      <c r="D22" s="35" t="s">
        <v>43</v>
      </c>
      <c r="E22" s="36">
        <v>7</v>
      </c>
      <c r="F22" s="37">
        <v>6</v>
      </c>
      <c r="G22" s="37">
        <v>8</v>
      </c>
      <c r="H22" s="38">
        <f t="shared" si="17"/>
        <v>21</v>
      </c>
      <c r="I22" s="39">
        <v>7</v>
      </c>
      <c r="J22" s="41">
        <v>6</v>
      </c>
      <c r="K22" s="41">
        <v>8</v>
      </c>
      <c r="L22" s="38">
        <f t="shared" si="18"/>
        <v>21</v>
      </c>
      <c r="M22" s="36">
        <v>6.5</v>
      </c>
      <c r="N22" s="41">
        <v>7</v>
      </c>
      <c r="O22" s="41">
        <v>8</v>
      </c>
      <c r="P22" s="38">
        <f t="shared" si="19"/>
        <v>21.5</v>
      </c>
      <c r="Q22" s="42">
        <f t="shared" si="20"/>
        <v>21.166666666666668</v>
      </c>
      <c r="R22" s="86" t="str">
        <f>VLOOKUP(AC22,'Judging Data Entry - Digital'!$AC$2:$AD$6,2,FALSE)</f>
        <v> </v>
      </c>
      <c r="S22" s="70" t="s">
        <v>174</v>
      </c>
      <c r="U22" s="5" t="b">
        <f t="shared" si="21"/>
        <v>0</v>
      </c>
      <c r="V22" s="5">
        <f t="shared" si="22"/>
        <v>0</v>
      </c>
      <c r="W22" s="5" t="b">
        <f t="shared" si="23"/>
        <v>0</v>
      </c>
      <c r="X22" s="5">
        <f t="shared" si="24"/>
        <v>0</v>
      </c>
      <c r="Y22" s="5" t="b">
        <f t="shared" si="8"/>
        <v>0</v>
      </c>
      <c r="Z22" s="5">
        <f t="shared" si="25"/>
        <v>0</v>
      </c>
      <c r="AA22" s="5" t="b">
        <f t="shared" si="10"/>
        <v>0</v>
      </c>
      <c r="AB22" s="5">
        <f t="shared" si="26"/>
        <v>0</v>
      </c>
      <c r="AC22" s="5">
        <f t="shared" si="27"/>
        <v>0</v>
      </c>
      <c r="AE22" s="43">
        <f t="shared" si="28"/>
        <v>21.166666666666668</v>
      </c>
      <c r="AG22" s="44" t="str">
        <f t="shared" si="14"/>
        <v>Score: 21.2/30</v>
      </c>
      <c r="AH22" s="44">
        <f t="shared" si="15"/>
      </c>
      <c r="AI22" s="116" t="str">
        <f t="shared" si="16"/>
        <v>'Veins, the Power of Life' by Karen Pidskalny
Score: 21.2/30
Judges Comments: nice stained glass look, nice colors, eyes are drawn up to the sky, nice to see the 3 different blues</v>
      </c>
    </row>
    <row r="23" spans="1:35" ht="45.75" customHeight="1">
      <c r="A23" s="34">
        <v>14</v>
      </c>
      <c r="B23" s="34" t="s">
        <v>24</v>
      </c>
      <c r="C23" s="80" t="s">
        <v>85</v>
      </c>
      <c r="D23" s="35" t="s">
        <v>34</v>
      </c>
      <c r="E23" s="36">
        <v>7</v>
      </c>
      <c r="F23" s="37">
        <v>6.5</v>
      </c>
      <c r="G23" s="37">
        <v>7</v>
      </c>
      <c r="H23" s="38">
        <f t="shared" si="17"/>
        <v>20.5</v>
      </c>
      <c r="I23" s="39">
        <v>6.5</v>
      </c>
      <c r="J23" s="41">
        <v>6.5</v>
      </c>
      <c r="K23" s="41">
        <v>7</v>
      </c>
      <c r="L23" s="38">
        <f t="shared" si="18"/>
        <v>20</v>
      </c>
      <c r="M23" s="36">
        <v>6.5</v>
      </c>
      <c r="N23" s="41">
        <v>7</v>
      </c>
      <c r="O23" s="41">
        <v>7</v>
      </c>
      <c r="P23" s="38">
        <f t="shared" si="19"/>
        <v>20.5</v>
      </c>
      <c r="Q23" s="42">
        <f t="shared" si="20"/>
        <v>20.333333333333332</v>
      </c>
      <c r="R23" s="86" t="str">
        <f>VLOOKUP(AC23,'Judging Data Entry - Digital'!$AC$2:$AD$6,2,FALSE)</f>
        <v> </v>
      </c>
      <c r="S23" s="70" t="s">
        <v>175</v>
      </c>
      <c r="U23" s="5" t="b">
        <f t="shared" si="21"/>
        <v>0</v>
      </c>
      <c r="V23" s="5">
        <f t="shared" si="22"/>
        <v>0</v>
      </c>
      <c r="W23" s="5" t="b">
        <f t="shared" si="23"/>
        <v>0</v>
      </c>
      <c r="X23" s="5">
        <f t="shared" si="24"/>
        <v>0</v>
      </c>
      <c r="Y23" s="5" t="b">
        <f t="shared" si="8"/>
        <v>0</v>
      </c>
      <c r="Z23" s="5">
        <f t="shared" si="25"/>
        <v>0</v>
      </c>
      <c r="AA23" s="5" t="b">
        <f t="shared" si="10"/>
        <v>0</v>
      </c>
      <c r="AB23" s="5">
        <f t="shared" si="26"/>
        <v>0</v>
      </c>
      <c r="AC23" s="5">
        <f t="shared" si="27"/>
        <v>0</v>
      </c>
      <c r="AE23" s="43">
        <f t="shared" si="28"/>
        <v>20.333333333333332</v>
      </c>
      <c r="AG23" s="44" t="str">
        <f t="shared" si="14"/>
        <v>Score: 20.3/30</v>
      </c>
      <c r="AH23" s="44">
        <f t="shared" si="15"/>
      </c>
      <c r="AI23" s="116" t="str">
        <f t="shared" si="16"/>
        <v>'Volcano Awakens' by Bill Compton
Score: 20.3/30
Judges Comments: nice colors, nice placement of the moon, need to see more of the volcano, well done image</v>
      </c>
    </row>
    <row r="24" spans="1:35" s="98" customFormat="1" ht="45.75" customHeight="1">
      <c r="A24" s="87">
        <v>10</v>
      </c>
      <c r="B24" s="87" t="s">
        <v>24</v>
      </c>
      <c r="C24" s="88" t="s">
        <v>81</v>
      </c>
      <c r="D24" s="89" t="s">
        <v>30</v>
      </c>
      <c r="E24" s="90">
        <v>7.5</v>
      </c>
      <c r="F24" s="91">
        <v>6.5</v>
      </c>
      <c r="G24" s="91">
        <v>8</v>
      </c>
      <c r="H24" s="92">
        <f>E24+F24+G24</f>
        <v>22</v>
      </c>
      <c r="I24" s="93">
        <v>7.5</v>
      </c>
      <c r="J24" s="94">
        <v>6.5</v>
      </c>
      <c r="K24" s="94">
        <v>8</v>
      </c>
      <c r="L24" s="92">
        <f>I24+J24+K24</f>
        <v>22</v>
      </c>
      <c r="M24" s="90">
        <v>8</v>
      </c>
      <c r="N24" s="94">
        <v>7</v>
      </c>
      <c r="O24" s="94">
        <v>8</v>
      </c>
      <c r="P24" s="92">
        <f>M24+N24+O24</f>
        <v>23</v>
      </c>
      <c r="Q24" s="95">
        <f>(H24+L24+P24)/3</f>
        <v>22.333333333333332</v>
      </c>
      <c r="R24" s="96" t="str">
        <f>VLOOKUP(AC24,'Judging Data Entry - Digital'!$AC$2:$AD$6,2,FALSE)</f>
        <v>PM</v>
      </c>
      <c r="S24" s="97" t="s">
        <v>171</v>
      </c>
      <c r="U24" s="99" t="b">
        <f t="shared" si="21"/>
        <v>0</v>
      </c>
      <c r="V24" s="99">
        <f>IF(U24=TRUE,1,0)</f>
        <v>0</v>
      </c>
      <c r="W24" s="99" t="b">
        <f>AND($U$10=0,Q24&gt;21.99)</f>
        <v>1</v>
      </c>
      <c r="X24" s="99">
        <f>IF(W24=TRUE,1,0)</f>
        <v>1</v>
      </c>
      <c r="Y24" s="99" t="b">
        <f t="shared" si="8"/>
        <v>1</v>
      </c>
      <c r="Z24" s="99">
        <f>IF(Y24=TRUE,2,0)</f>
        <v>2</v>
      </c>
      <c r="AA24" s="99" t="b">
        <f t="shared" si="10"/>
        <v>1</v>
      </c>
      <c r="AB24" s="99">
        <f>IF(AA24=TRUE,1,0)</f>
        <v>1</v>
      </c>
      <c r="AC24" s="99">
        <f>U24+(W24*2)+X24+Y24+Z24</f>
        <v>6</v>
      </c>
      <c r="AD24" s="99"/>
      <c r="AE24" s="100">
        <f>Q24</f>
        <v>22.333333333333332</v>
      </c>
      <c r="AG24" s="101" t="str">
        <f>CONCATENATE("Score: ",ROUND(Q24,1),"/30")</f>
        <v>Score: 22.3/30</v>
      </c>
      <c r="AH24" s="101" t="str">
        <f>IF(R24="HM","Honorable Mention",IF(R24="PM","Print of the Month",""))</f>
        <v>Print of the Month</v>
      </c>
      <c r="AI24" s="117" t="str">
        <f>CONCATENATE("'",C24,"'"," by ",D24,CHAR(10),AG24,CHAR(10),AH24,CHAR(10),"Judges Comments: ",S24)</f>
        <v>'Lunar Eclipse' by Cathy Anderson
Score: 22.3/30
Print of the Month
Judges Comments: cloud should be in front of the moon, nice sunset color, cool idea</v>
      </c>
    </row>
    <row r="25" spans="1:20" ht="7.5" customHeight="1">
      <c r="A25" s="45"/>
      <c r="B25" s="45"/>
      <c r="C25" s="71"/>
      <c r="D25" s="46"/>
      <c r="E25" s="45"/>
      <c r="F25" s="45"/>
      <c r="G25" s="45"/>
      <c r="H25" s="47"/>
      <c r="I25" s="45"/>
      <c r="J25" s="48"/>
      <c r="K25" s="48"/>
      <c r="L25" s="47"/>
      <c r="M25" s="45"/>
      <c r="N25" s="48"/>
      <c r="O25" s="48"/>
      <c r="P25" s="47"/>
      <c r="Q25" s="47"/>
      <c r="R25" s="45"/>
      <c r="S25" s="71"/>
      <c r="T25" s="121" t="str">
        <f>IF(AA26=TRUE,"TIE"," ")</f>
        <v> </v>
      </c>
    </row>
    <row r="26" spans="1:28" ht="30.75" customHeight="1">
      <c r="A26" s="3">
        <v>14</v>
      </c>
      <c r="B26" s="3"/>
      <c r="C26" s="77" t="s">
        <v>27</v>
      </c>
      <c r="D26" s="31" t="s">
        <v>21</v>
      </c>
      <c r="E26" s="1">
        <f>MAX(A28:A48)-E9</f>
        <v>21</v>
      </c>
      <c r="F26" s="1"/>
      <c r="G26" s="1"/>
      <c r="H26" s="44"/>
      <c r="J26" s="33"/>
      <c r="K26" s="33"/>
      <c r="L26" s="44"/>
      <c r="N26" s="33"/>
      <c r="O26" s="33"/>
      <c r="P26" s="44"/>
      <c r="Q26" s="44"/>
      <c r="T26" s="121"/>
      <c r="U26" s="49" t="str">
        <f>IF(MAX(Q11:Q25)&lt;22,MAX(Q11:Q25)," ")</f>
        <v> </v>
      </c>
      <c r="V26" s="49"/>
      <c r="Y26" s="49">
        <f>IF(U26&gt;21.99,MAX(Q11:Q25)," ")</f>
        <v>22.333333333333332</v>
      </c>
      <c r="Z26" s="49"/>
      <c r="AA26" s="32" t="b">
        <f>OR(AA27&gt;1,U27&gt;1)</f>
        <v>0</v>
      </c>
      <c r="AB26" s="32"/>
    </row>
    <row r="27" spans="1:27" ht="7.5" customHeight="1">
      <c r="A27" s="50"/>
      <c r="B27" s="50"/>
      <c r="C27" s="72"/>
      <c r="D27" s="51"/>
      <c r="E27" s="50"/>
      <c r="F27" s="50"/>
      <c r="G27" s="50"/>
      <c r="H27" s="52"/>
      <c r="I27" s="50"/>
      <c r="J27" s="53"/>
      <c r="K27" s="53"/>
      <c r="L27" s="52"/>
      <c r="M27" s="50"/>
      <c r="N27" s="53"/>
      <c r="O27" s="53"/>
      <c r="P27" s="52"/>
      <c r="Q27" s="52"/>
      <c r="R27" s="50"/>
      <c r="S27" s="72"/>
      <c r="T27" s="121"/>
      <c r="U27" s="5">
        <f>SUM(V28:V50)</f>
        <v>0</v>
      </c>
      <c r="AA27" s="5">
        <f>SUM(AB28:AB50)</f>
        <v>1</v>
      </c>
    </row>
    <row r="28" spans="1:35" ht="45.75" customHeight="1">
      <c r="A28" s="34">
        <v>16</v>
      </c>
      <c r="B28" s="34" t="s">
        <v>22</v>
      </c>
      <c r="C28" s="80" t="s">
        <v>87</v>
      </c>
      <c r="D28" s="35" t="s">
        <v>39</v>
      </c>
      <c r="E28" s="36">
        <v>7</v>
      </c>
      <c r="F28" s="37">
        <v>6.5</v>
      </c>
      <c r="G28" s="37">
        <v>6</v>
      </c>
      <c r="H28" s="38">
        <f>E28+F28+G28</f>
        <v>19.5</v>
      </c>
      <c r="I28" s="39">
        <v>7.5</v>
      </c>
      <c r="J28" s="41">
        <v>6.5</v>
      </c>
      <c r="K28" s="41">
        <v>6</v>
      </c>
      <c r="L28" s="38">
        <f>I28+J28+K28</f>
        <v>20</v>
      </c>
      <c r="M28" s="36">
        <v>7.5</v>
      </c>
      <c r="N28" s="41">
        <v>6.5</v>
      </c>
      <c r="O28" s="41">
        <v>6</v>
      </c>
      <c r="P28" s="38">
        <f>M28+N28+O28</f>
        <v>20</v>
      </c>
      <c r="Q28" s="42">
        <f>(H28+L28+P28)/3</f>
        <v>19.833333333333332</v>
      </c>
      <c r="R28" s="86" t="str">
        <f>VLOOKUP(AC28,'Judging Data Entry - Digital'!$AC$2:$AD$6,2,FALSE)</f>
        <v> </v>
      </c>
      <c r="S28" s="70" t="s">
        <v>177</v>
      </c>
      <c r="U28" s="5" t="b">
        <f>AND($U$51&lt;22,Q28=$U$51)</f>
        <v>0</v>
      </c>
      <c r="V28" s="5">
        <f>IF(U28=TRUE,1,0)</f>
        <v>0</v>
      </c>
      <c r="W28" s="5" t="b">
        <f>AND($U$27=0,Q28&gt;21.99)</f>
        <v>0</v>
      </c>
      <c r="X28" s="5">
        <f>IF(W28=TRUE,1,0)</f>
        <v>0</v>
      </c>
      <c r="Y28" s="5" t="b">
        <f aca="true" t="shared" si="29" ref="Y28:Y49">AND($U$27=0,Q28=$Y$51)</f>
        <v>0</v>
      </c>
      <c r="Z28" s="5">
        <f>IF(Y28=TRUE,2,0)</f>
        <v>0</v>
      </c>
      <c r="AA28" s="5" t="b">
        <f aca="true" t="shared" si="30" ref="AA28:AA49">AND(AC28=MAX($AC$28:$AC$50))</f>
        <v>0</v>
      </c>
      <c r="AB28" s="5">
        <f>IF(AA28=TRUE,1,0)</f>
        <v>0</v>
      </c>
      <c r="AC28" s="5">
        <f>U28+(W28*2)+X28+Y28+Z28</f>
        <v>0</v>
      </c>
      <c r="AE28" s="43">
        <f>Q28</f>
        <v>19.833333333333332</v>
      </c>
      <c r="AG28" s="44" t="str">
        <f aca="true" t="shared" si="31" ref="AG28:AG48">CONCATENATE("Score: ",ROUND(Q28,1),"/30")</f>
        <v>Score: 19.8/30</v>
      </c>
      <c r="AH28" s="44">
        <f aca="true" t="shared" si="32" ref="AH28:AH48">IF(R28="HM","Honorable Mention",IF(R28="PM","Print of the Month",""))</f>
      </c>
      <c r="AI28" s="116" t="str">
        <f aca="true" t="shared" si="33" ref="AI28:AI48">CONCATENATE("'",C28,"'"," by ",D28,CHAR(10),AG28,CHAR(10),AH28,CHAR(10),"Judges Comments: ",S28)</f>
        <v>'Bubble, Bubble' by Bas Hobson
Score: 19.8/30
Judges Comments: cool interesting capture, B&amp;W was a good choice, weak title</v>
      </c>
    </row>
    <row r="29" spans="1:35" ht="45.75" customHeight="1">
      <c r="A29" s="34">
        <v>17</v>
      </c>
      <c r="B29" s="34" t="s">
        <v>22</v>
      </c>
      <c r="C29" s="80" t="s">
        <v>88</v>
      </c>
      <c r="D29" s="35" t="s">
        <v>43</v>
      </c>
      <c r="E29" s="36">
        <v>7.5</v>
      </c>
      <c r="F29" s="37">
        <v>6</v>
      </c>
      <c r="G29" s="37">
        <v>7</v>
      </c>
      <c r="H29" s="38">
        <f>E29+F29+G29</f>
        <v>20.5</v>
      </c>
      <c r="I29" s="39">
        <v>7</v>
      </c>
      <c r="J29" s="41">
        <v>6</v>
      </c>
      <c r="K29" s="41">
        <v>8</v>
      </c>
      <c r="L29" s="38">
        <f>I29+J29+K29</f>
        <v>21</v>
      </c>
      <c r="M29" s="36">
        <v>7</v>
      </c>
      <c r="N29" s="41">
        <v>6.5</v>
      </c>
      <c r="O29" s="41">
        <v>8</v>
      </c>
      <c r="P29" s="38">
        <f>M29+N29+O29</f>
        <v>21.5</v>
      </c>
      <c r="Q29" s="42">
        <f>(H29+L29+P29)/3</f>
        <v>21</v>
      </c>
      <c r="R29" s="86" t="str">
        <f>VLOOKUP(AC29,'Judging Data Entry - Digital'!$AC$2:$AD$6,2,FALSE)</f>
        <v> </v>
      </c>
      <c r="S29" s="70" t="s">
        <v>178</v>
      </c>
      <c r="U29" s="5" t="b">
        <f>AND($U$51&lt;22,Q29=$U$51)</f>
        <v>0</v>
      </c>
      <c r="V29" s="5">
        <f>IF(U29=TRUE,1,0)</f>
        <v>0</v>
      </c>
      <c r="W29" s="5" t="b">
        <f>AND($U$27=0,Q29&gt;21.99)</f>
        <v>0</v>
      </c>
      <c r="X29" s="5">
        <f>IF(W29=TRUE,1,0)</f>
        <v>0</v>
      </c>
      <c r="Y29" s="5" t="b">
        <f t="shared" si="29"/>
        <v>0</v>
      </c>
      <c r="Z29" s="5">
        <f>IF(Y29=TRUE,2,0)</f>
        <v>0</v>
      </c>
      <c r="AA29" s="5" t="b">
        <f t="shared" si="30"/>
        <v>0</v>
      </c>
      <c r="AB29" s="5">
        <f>IF(AA29=TRUE,1,0)</f>
        <v>0</v>
      </c>
      <c r="AC29" s="5">
        <f>U29+(W29*2)+X29+Y29+Z29</f>
        <v>0</v>
      </c>
      <c r="AE29" s="43">
        <f>Q29</f>
        <v>21</v>
      </c>
      <c r="AG29" s="44" t="str">
        <f t="shared" si="31"/>
        <v>Score: 21/30</v>
      </c>
      <c r="AH29" s="44">
        <f t="shared" si="32"/>
      </c>
      <c r="AI29" s="116" t="str">
        <f t="shared" si="33"/>
        <v>'Call of the Wild' by Karen Pidskalny
Score: 21/30
Judges Comments: too dark, nice to see a moose calling, not cropped in too tight</v>
      </c>
    </row>
    <row r="30" spans="1:35" ht="45.75" customHeight="1">
      <c r="A30" s="34">
        <v>18</v>
      </c>
      <c r="B30" s="34" t="s">
        <v>22</v>
      </c>
      <c r="C30" s="81" t="s">
        <v>89</v>
      </c>
      <c r="D30" s="35" t="s">
        <v>36</v>
      </c>
      <c r="E30" s="36">
        <v>7</v>
      </c>
      <c r="F30" s="37">
        <v>6.5</v>
      </c>
      <c r="G30" s="37">
        <v>7</v>
      </c>
      <c r="H30" s="38">
        <f>E30+F30+G30</f>
        <v>20.5</v>
      </c>
      <c r="I30" s="39">
        <v>7</v>
      </c>
      <c r="J30" s="41">
        <v>6.5</v>
      </c>
      <c r="K30" s="41">
        <v>7</v>
      </c>
      <c r="L30" s="38">
        <f>I30+J30+K30</f>
        <v>20.5</v>
      </c>
      <c r="M30" s="36">
        <v>7.5</v>
      </c>
      <c r="N30" s="41">
        <v>7</v>
      </c>
      <c r="O30" s="41">
        <v>7</v>
      </c>
      <c r="P30" s="38">
        <f>M30+N30+O30</f>
        <v>21.5</v>
      </c>
      <c r="Q30" s="42">
        <f>(H30+L30+P30)/3</f>
        <v>20.833333333333332</v>
      </c>
      <c r="R30" s="86" t="str">
        <f>VLOOKUP(AC30,'Judging Data Entry - Digital'!$AC$2:$AD$6,2,FALSE)</f>
        <v> </v>
      </c>
      <c r="S30" s="70" t="s">
        <v>179</v>
      </c>
      <c r="U30" s="5" t="b">
        <f>AND($U$51&lt;22,Q30=$U$51)</f>
        <v>0</v>
      </c>
      <c r="V30" s="5">
        <f>IF(U30=TRUE,1,0)</f>
        <v>0</v>
      </c>
      <c r="W30" s="5" t="b">
        <f>AND($U$27=0,Q30&gt;21.99)</f>
        <v>0</v>
      </c>
      <c r="X30" s="5">
        <f>IF(W30=TRUE,1,0)</f>
        <v>0</v>
      </c>
      <c r="Y30" s="5" t="b">
        <f t="shared" si="29"/>
        <v>0</v>
      </c>
      <c r="Z30" s="5">
        <f>IF(Y30=TRUE,2,0)</f>
        <v>0</v>
      </c>
      <c r="AA30" s="5" t="b">
        <f t="shared" si="30"/>
        <v>0</v>
      </c>
      <c r="AB30" s="5">
        <f>IF(AA30=TRUE,1,0)</f>
        <v>0</v>
      </c>
      <c r="AC30" s="5">
        <f>U30+(W30*2)+X30+Y30+Z30</f>
        <v>0</v>
      </c>
      <c r="AE30" s="43">
        <f>Q30</f>
        <v>20.833333333333332</v>
      </c>
      <c r="AG30" s="44" t="str">
        <f t="shared" si="31"/>
        <v>Score: 20.8/30</v>
      </c>
      <c r="AH30" s="44">
        <f t="shared" si="32"/>
      </c>
      <c r="AI30" s="116" t="str">
        <f t="shared" si="33"/>
        <v>'Carved In Stone' by Gayvin Franson
Score: 20.8/30
Judges Comments: nice framing by the trees, rocks could be sharper, would be nice to see more rock, weak title</v>
      </c>
    </row>
    <row r="31" spans="1:35" ht="45.75" customHeight="1">
      <c r="A31" s="34">
        <v>19</v>
      </c>
      <c r="B31" s="34" t="s">
        <v>22</v>
      </c>
      <c r="C31" s="81" t="s">
        <v>90</v>
      </c>
      <c r="D31" s="35" t="s">
        <v>46</v>
      </c>
      <c r="E31" s="36">
        <v>7.5</v>
      </c>
      <c r="F31" s="37">
        <v>6</v>
      </c>
      <c r="G31" s="37">
        <v>6</v>
      </c>
      <c r="H31" s="38">
        <f>E31+F31+G31</f>
        <v>19.5</v>
      </c>
      <c r="I31" s="39">
        <v>7.5</v>
      </c>
      <c r="J31" s="41">
        <v>6</v>
      </c>
      <c r="K31" s="41">
        <v>7</v>
      </c>
      <c r="L31" s="38">
        <f>I31+J31+K31</f>
        <v>20.5</v>
      </c>
      <c r="M31" s="36">
        <v>7</v>
      </c>
      <c r="N31" s="41">
        <v>6</v>
      </c>
      <c r="O31" s="41">
        <v>6</v>
      </c>
      <c r="P31" s="38">
        <f>M31+N31+O31</f>
        <v>19</v>
      </c>
      <c r="Q31" s="42">
        <f>(H31+L31+P31)/3</f>
        <v>19.666666666666668</v>
      </c>
      <c r="R31" s="86" t="str">
        <f>VLOOKUP(AC31,'Judging Data Entry - Digital'!$AC$2:$AD$6,2,FALSE)</f>
        <v> </v>
      </c>
      <c r="S31" s="70" t="s">
        <v>180</v>
      </c>
      <c r="U31" s="5" t="b">
        <f>AND($U$51&lt;22,Q31=$U$51)</f>
        <v>0</v>
      </c>
      <c r="V31" s="5">
        <f>IF(U31=TRUE,1,0)</f>
        <v>0</v>
      </c>
      <c r="W31" s="5" t="b">
        <f>AND($U$27=0,Q31&gt;21.99)</f>
        <v>0</v>
      </c>
      <c r="X31" s="5">
        <f>IF(W31=TRUE,1,0)</f>
        <v>0</v>
      </c>
      <c r="Y31" s="5" t="b">
        <f t="shared" si="29"/>
        <v>0</v>
      </c>
      <c r="Z31" s="5">
        <f>IF(Y31=TRUE,2,0)</f>
        <v>0</v>
      </c>
      <c r="AA31" s="5" t="b">
        <f t="shared" si="30"/>
        <v>0</v>
      </c>
      <c r="AB31" s="5">
        <f>IF(AA31=TRUE,1,0)</f>
        <v>0</v>
      </c>
      <c r="AC31" s="5">
        <f>U31+(W31*2)+X31+Y31+Z31</f>
        <v>0</v>
      </c>
      <c r="AE31" s="43">
        <f>Q31</f>
        <v>19.666666666666668</v>
      </c>
      <c r="AG31" s="44" t="str">
        <f t="shared" si="31"/>
        <v>Score: 19.7/30</v>
      </c>
      <c r="AH31" s="44">
        <f t="shared" si="32"/>
      </c>
      <c r="AI31" s="116" t="str">
        <f t="shared" si="33"/>
        <v>'Dormant Volcano' by Gordon Sukut
Score: 19.7/30
Judges Comments: title is incorrect, nice capture, choose a different perspective</v>
      </c>
    </row>
    <row r="32" spans="1:35" ht="45.75" customHeight="1">
      <c r="A32" s="34">
        <v>20</v>
      </c>
      <c r="B32" s="34" t="s">
        <v>22</v>
      </c>
      <c r="C32" s="80" t="s">
        <v>91</v>
      </c>
      <c r="D32" s="35" t="s">
        <v>131</v>
      </c>
      <c r="E32" s="36">
        <v>8</v>
      </c>
      <c r="F32" s="37">
        <v>7</v>
      </c>
      <c r="G32" s="37">
        <v>8</v>
      </c>
      <c r="H32" s="38">
        <f>E32+F32+G32</f>
        <v>23</v>
      </c>
      <c r="I32" s="39">
        <v>8</v>
      </c>
      <c r="J32" s="41">
        <v>6.5</v>
      </c>
      <c r="K32" s="41">
        <v>7</v>
      </c>
      <c r="L32" s="38">
        <f>I32+J32+K32</f>
        <v>21.5</v>
      </c>
      <c r="M32" s="36">
        <v>8</v>
      </c>
      <c r="N32" s="41">
        <v>7</v>
      </c>
      <c r="O32" s="41">
        <v>7</v>
      </c>
      <c r="P32" s="38">
        <f>M32+N32+O32</f>
        <v>22</v>
      </c>
      <c r="Q32" s="42">
        <f>(H32+L32+P32)/3</f>
        <v>22.166666666666668</v>
      </c>
      <c r="R32" s="86" t="str">
        <f>VLOOKUP(AC32,'Judging Data Entry - Digital'!$AC$2:$AD$6,2,FALSE)</f>
        <v>HM</v>
      </c>
      <c r="S32" s="70" t="s">
        <v>181</v>
      </c>
      <c r="U32" s="5" t="b">
        <f>AND($U$51&lt;22,Q32=$U$51)</f>
        <v>0</v>
      </c>
      <c r="V32" s="5">
        <f>IF(U32=TRUE,1,0)</f>
        <v>0</v>
      </c>
      <c r="W32" s="5" t="b">
        <f>AND($U$27=0,Q32&gt;21.99)</f>
        <v>1</v>
      </c>
      <c r="X32" s="5">
        <f>IF(W32=TRUE,1,0)</f>
        <v>1</v>
      </c>
      <c r="Y32" s="5" t="b">
        <f t="shared" si="29"/>
        <v>0</v>
      </c>
      <c r="Z32" s="5">
        <f>IF(Y32=TRUE,2,0)</f>
        <v>0</v>
      </c>
      <c r="AA32" s="5" t="b">
        <f t="shared" si="30"/>
        <v>0</v>
      </c>
      <c r="AB32" s="5">
        <f>IF(AA32=TRUE,1,0)</f>
        <v>0</v>
      </c>
      <c r="AC32" s="5">
        <f>U32+(W32*2)+X32+Y32+Z32</f>
        <v>3</v>
      </c>
      <c r="AE32" s="43">
        <f>Q32</f>
        <v>22.166666666666668</v>
      </c>
      <c r="AG32" s="44" t="str">
        <f t="shared" si="31"/>
        <v>Score: 22.2/30</v>
      </c>
      <c r="AH32" s="44" t="str">
        <f t="shared" si="32"/>
        <v>Honorable Mention</v>
      </c>
      <c r="AI32" s="116" t="str">
        <f t="shared" si="33"/>
        <v>'Driftwood Dancer' by Nina Henry
Score: 22.2/30
Honorable Mention
Judges Comments: nice lines and curves, nice texture in the wood, blue-ish fringing around the upper branch is distracting</v>
      </c>
    </row>
    <row r="33" spans="1:35" ht="45.75" customHeight="1">
      <c r="A33" s="34">
        <v>21</v>
      </c>
      <c r="B33" s="34" t="s">
        <v>22</v>
      </c>
      <c r="C33" s="80" t="s">
        <v>77</v>
      </c>
      <c r="D33" s="35" t="s">
        <v>48</v>
      </c>
      <c r="E33" s="36">
        <v>8</v>
      </c>
      <c r="F33" s="37">
        <v>6</v>
      </c>
      <c r="G33" s="37">
        <v>7</v>
      </c>
      <c r="H33" s="38">
        <f aca="true" t="shared" si="34" ref="H33:H48">E33+F33+G33</f>
        <v>21</v>
      </c>
      <c r="I33" s="39">
        <v>7.5</v>
      </c>
      <c r="J33" s="41">
        <v>6.5</v>
      </c>
      <c r="K33" s="41">
        <v>6</v>
      </c>
      <c r="L33" s="38">
        <f aca="true" t="shared" si="35" ref="L33:L48">I33+J33+K33</f>
        <v>20</v>
      </c>
      <c r="M33" s="36">
        <v>7.5</v>
      </c>
      <c r="N33" s="41">
        <v>7</v>
      </c>
      <c r="O33" s="41">
        <v>6</v>
      </c>
      <c r="P33" s="38">
        <f aca="true" t="shared" si="36" ref="P33:P48">M33+N33+O33</f>
        <v>20.5</v>
      </c>
      <c r="Q33" s="42">
        <f aca="true" t="shared" si="37" ref="Q33:Q48">(H33+L33+P33)/3</f>
        <v>20.5</v>
      </c>
      <c r="R33" s="86" t="str">
        <f>VLOOKUP(AC33,'Judging Data Entry - Digital'!$AC$2:$AD$6,2,FALSE)</f>
        <v> </v>
      </c>
      <c r="S33" s="70" t="s">
        <v>182</v>
      </c>
      <c r="U33" s="5" t="b">
        <f aca="true" t="shared" si="38" ref="U33:U48">AND($U$51&lt;22,Q33=$U$51)</f>
        <v>0</v>
      </c>
      <c r="V33" s="5">
        <f aca="true" t="shared" si="39" ref="V33:V48">IF(U33=TRUE,1,0)</f>
        <v>0</v>
      </c>
      <c r="W33" s="5" t="b">
        <f aca="true" t="shared" si="40" ref="W33:W48">AND($U$27=0,Q33&gt;21.99)</f>
        <v>0</v>
      </c>
      <c r="X33" s="5">
        <f aca="true" t="shared" si="41" ref="X33:X48">IF(W33=TRUE,1,0)</f>
        <v>0</v>
      </c>
      <c r="Y33" s="5" t="b">
        <f t="shared" si="29"/>
        <v>0</v>
      </c>
      <c r="Z33" s="5">
        <f aca="true" t="shared" si="42" ref="Z33:Z48">IF(Y33=TRUE,2,0)</f>
        <v>0</v>
      </c>
      <c r="AA33" s="5" t="b">
        <f t="shared" si="30"/>
        <v>0</v>
      </c>
      <c r="AB33" s="5">
        <f aca="true" t="shared" si="43" ref="AB33:AB48">IF(AA33=TRUE,1,0)</f>
        <v>0</v>
      </c>
      <c r="AC33" s="5">
        <f aca="true" t="shared" si="44" ref="AC33:AC48">U33+(W33*2)+X33+Y33+Z33</f>
        <v>0</v>
      </c>
      <c r="AE33" s="43">
        <f aca="true" t="shared" si="45" ref="AE33:AE48">Q33</f>
        <v>20.5</v>
      </c>
      <c r="AG33" s="44" t="str">
        <f t="shared" si="31"/>
        <v>Score: 20.5/30</v>
      </c>
      <c r="AH33" s="44">
        <f t="shared" si="32"/>
      </c>
      <c r="AI33" s="116" t="str">
        <f t="shared" si="33"/>
        <v>'Erosion' by Brian Yurkowski
Score: 20.5/30
Judges Comments: great texture and detail, needs a vignette to bring your focus on the subject, background is a little distracting</v>
      </c>
    </row>
    <row r="34" spans="1:35" ht="45.75" customHeight="1">
      <c r="A34" s="34">
        <v>22</v>
      </c>
      <c r="B34" s="34" t="s">
        <v>22</v>
      </c>
      <c r="C34" s="80" t="s">
        <v>92</v>
      </c>
      <c r="D34" s="35" t="s">
        <v>30</v>
      </c>
      <c r="E34" s="36">
        <v>8.5</v>
      </c>
      <c r="F34" s="37">
        <v>7</v>
      </c>
      <c r="G34" s="37">
        <v>8</v>
      </c>
      <c r="H34" s="38">
        <f t="shared" si="34"/>
        <v>23.5</v>
      </c>
      <c r="I34" s="39">
        <v>8.5</v>
      </c>
      <c r="J34" s="41">
        <v>7</v>
      </c>
      <c r="K34" s="41">
        <v>8</v>
      </c>
      <c r="L34" s="38">
        <f t="shared" si="35"/>
        <v>23.5</v>
      </c>
      <c r="M34" s="36">
        <v>7.5</v>
      </c>
      <c r="N34" s="41">
        <v>7</v>
      </c>
      <c r="O34" s="41">
        <v>8</v>
      </c>
      <c r="P34" s="38">
        <f t="shared" si="36"/>
        <v>22.5</v>
      </c>
      <c r="Q34" s="42">
        <f t="shared" si="37"/>
        <v>23.166666666666668</v>
      </c>
      <c r="R34" s="86" t="str">
        <f>VLOOKUP(AC34,'Judging Data Entry - Digital'!$AC$2:$AD$6,2,FALSE)</f>
        <v>HM</v>
      </c>
      <c r="S34" s="70" t="s">
        <v>183</v>
      </c>
      <c r="U34" s="5" t="b">
        <f t="shared" si="38"/>
        <v>0</v>
      </c>
      <c r="V34" s="5">
        <f t="shared" si="39"/>
        <v>0</v>
      </c>
      <c r="W34" s="5" t="b">
        <f t="shared" si="40"/>
        <v>1</v>
      </c>
      <c r="X34" s="5">
        <f t="shared" si="41"/>
        <v>1</v>
      </c>
      <c r="Y34" s="5" t="b">
        <f t="shared" si="29"/>
        <v>0</v>
      </c>
      <c r="Z34" s="5">
        <f t="shared" si="42"/>
        <v>0</v>
      </c>
      <c r="AA34" s="5" t="b">
        <f t="shared" si="30"/>
        <v>0</v>
      </c>
      <c r="AB34" s="5">
        <f t="shared" si="43"/>
        <v>0</v>
      </c>
      <c r="AC34" s="5">
        <f t="shared" si="44"/>
        <v>3</v>
      </c>
      <c r="AE34" s="43">
        <f t="shared" si="45"/>
        <v>23.166666666666668</v>
      </c>
      <c r="AG34" s="44" t="str">
        <f t="shared" si="31"/>
        <v>Score: 23.2/30</v>
      </c>
      <c r="AH34" s="44" t="str">
        <f t="shared" si="32"/>
        <v>Honorable Mention</v>
      </c>
      <c r="AI34" s="116" t="str">
        <f t="shared" si="33"/>
        <v>'Frozen Pond' by Cathy Anderson
Score: 23.2/30
Honorable Mention
Judges Comments: nice diagonal lines, nice capture of the power of nature</v>
      </c>
    </row>
    <row r="35" spans="1:35" ht="45.75" customHeight="1">
      <c r="A35" s="34">
        <v>23</v>
      </c>
      <c r="B35" s="34" t="s">
        <v>22</v>
      </c>
      <c r="C35" s="80" t="s">
        <v>93</v>
      </c>
      <c r="D35" s="35" t="s">
        <v>74</v>
      </c>
      <c r="E35" s="36">
        <v>8.5</v>
      </c>
      <c r="F35" s="37">
        <v>6.5</v>
      </c>
      <c r="G35" s="37">
        <v>7</v>
      </c>
      <c r="H35" s="38">
        <f t="shared" si="34"/>
        <v>22</v>
      </c>
      <c r="I35" s="39">
        <v>8</v>
      </c>
      <c r="J35" s="41">
        <v>6.5</v>
      </c>
      <c r="K35" s="41">
        <v>7</v>
      </c>
      <c r="L35" s="38">
        <f t="shared" si="35"/>
        <v>21.5</v>
      </c>
      <c r="M35" s="36">
        <v>7.5</v>
      </c>
      <c r="N35" s="41">
        <v>6.5</v>
      </c>
      <c r="O35" s="41">
        <v>6</v>
      </c>
      <c r="P35" s="38">
        <f t="shared" si="36"/>
        <v>20</v>
      </c>
      <c r="Q35" s="42">
        <f t="shared" si="37"/>
        <v>21.166666666666668</v>
      </c>
      <c r="R35" s="86" t="str">
        <f>VLOOKUP(AC35,'Judging Data Entry - Digital'!$AC$2:$AD$6,2,FALSE)</f>
        <v> </v>
      </c>
      <c r="S35" s="70" t="s">
        <v>184</v>
      </c>
      <c r="U35" s="5" t="b">
        <f t="shared" si="38"/>
        <v>0</v>
      </c>
      <c r="V35" s="5">
        <f t="shared" si="39"/>
        <v>0</v>
      </c>
      <c r="W35" s="5" t="b">
        <f t="shared" si="40"/>
        <v>0</v>
      </c>
      <c r="X35" s="5">
        <f t="shared" si="41"/>
        <v>0</v>
      </c>
      <c r="Y35" s="5" t="b">
        <f t="shared" si="29"/>
        <v>0</v>
      </c>
      <c r="Z35" s="5">
        <f t="shared" si="42"/>
        <v>0</v>
      </c>
      <c r="AA35" s="5" t="b">
        <f t="shared" si="30"/>
        <v>0</v>
      </c>
      <c r="AB35" s="5">
        <f t="shared" si="43"/>
        <v>0</v>
      </c>
      <c r="AC35" s="5">
        <f t="shared" si="44"/>
        <v>0</v>
      </c>
      <c r="AE35" s="43">
        <f t="shared" si="45"/>
        <v>21.166666666666668</v>
      </c>
      <c r="AG35" s="44" t="str">
        <f t="shared" si="31"/>
        <v>Score: 21.2/30</v>
      </c>
      <c r="AH35" s="44">
        <f t="shared" si="32"/>
      </c>
      <c r="AI35" s="116" t="str">
        <f t="shared" si="33"/>
        <v>'Grounded In Flight' by Bob Littlejohn
Score: 21.2/30
Judges Comments: very sharp image, great depth of field, does it fit the clinic, </v>
      </c>
    </row>
    <row r="36" spans="1:35" ht="45.75" customHeight="1">
      <c r="A36" s="34">
        <v>24</v>
      </c>
      <c r="B36" s="34" t="s">
        <v>22</v>
      </c>
      <c r="C36" s="80" t="s">
        <v>94</v>
      </c>
      <c r="D36" s="35" t="s">
        <v>38</v>
      </c>
      <c r="E36" s="36">
        <v>7</v>
      </c>
      <c r="F36" s="37">
        <v>7</v>
      </c>
      <c r="G36" s="37">
        <v>7</v>
      </c>
      <c r="H36" s="38">
        <f t="shared" si="34"/>
        <v>21</v>
      </c>
      <c r="I36" s="39">
        <v>7</v>
      </c>
      <c r="J36" s="41">
        <v>6.5</v>
      </c>
      <c r="K36" s="41">
        <v>7</v>
      </c>
      <c r="L36" s="38">
        <f t="shared" si="35"/>
        <v>20.5</v>
      </c>
      <c r="M36" s="36">
        <v>7</v>
      </c>
      <c r="N36" s="41">
        <v>6</v>
      </c>
      <c r="O36" s="41">
        <v>6</v>
      </c>
      <c r="P36" s="38">
        <f t="shared" si="36"/>
        <v>19</v>
      </c>
      <c r="Q36" s="42">
        <f t="shared" si="37"/>
        <v>20.166666666666668</v>
      </c>
      <c r="R36" s="86" t="str">
        <f>VLOOKUP(AC36,'Judging Data Entry - Digital'!$AC$2:$AD$6,2,FALSE)</f>
        <v> </v>
      </c>
      <c r="S36" s="70" t="s">
        <v>185</v>
      </c>
      <c r="U36" s="5" t="b">
        <f t="shared" si="38"/>
        <v>0</v>
      </c>
      <c r="V36" s="5">
        <f t="shared" si="39"/>
        <v>0</v>
      </c>
      <c r="W36" s="5" t="b">
        <f t="shared" si="40"/>
        <v>0</v>
      </c>
      <c r="X36" s="5">
        <f t="shared" si="41"/>
        <v>0</v>
      </c>
      <c r="Y36" s="5" t="b">
        <f t="shared" si="29"/>
        <v>0</v>
      </c>
      <c r="Z36" s="5">
        <f t="shared" si="42"/>
        <v>0</v>
      </c>
      <c r="AA36" s="5" t="b">
        <f t="shared" si="30"/>
        <v>0</v>
      </c>
      <c r="AB36" s="5">
        <f t="shared" si="43"/>
        <v>0</v>
      </c>
      <c r="AC36" s="5">
        <f t="shared" si="44"/>
        <v>0</v>
      </c>
      <c r="AE36" s="43">
        <f t="shared" si="45"/>
        <v>20.166666666666668</v>
      </c>
      <c r="AG36" s="44" t="str">
        <f t="shared" si="31"/>
        <v>Score: 20.2/30</v>
      </c>
      <c r="AH36" s="44">
        <f t="shared" si="32"/>
      </c>
      <c r="AI36" s="116" t="str">
        <f t="shared" si="33"/>
        <v>'Holding Time' by Bruce Guenter
Score: 20.2/30
Judges Comments: weak title, nice diagonal lines, perhaps a different angle to capture the subject</v>
      </c>
    </row>
    <row r="37" spans="1:35" ht="45.75" customHeight="1">
      <c r="A37" s="34">
        <v>25</v>
      </c>
      <c r="B37" s="34" t="s">
        <v>22</v>
      </c>
      <c r="C37" s="80" t="s">
        <v>95</v>
      </c>
      <c r="D37" s="35" t="s">
        <v>33</v>
      </c>
      <c r="E37" s="36">
        <v>6.5</v>
      </c>
      <c r="F37" s="37">
        <v>6.5</v>
      </c>
      <c r="G37" s="37">
        <v>6</v>
      </c>
      <c r="H37" s="38">
        <f t="shared" si="34"/>
        <v>19</v>
      </c>
      <c r="I37" s="39">
        <v>6</v>
      </c>
      <c r="J37" s="41">
        <v>6</v>
      </c>
      <c r="K37" s="41">
        <v>6</v>
      </c>
      <c r="L37" s="38">
        <f t="shared" si="35"/>
        <v>18</v>
      </c>
      <c r="M37" s="36">
        <v>7</v>
      </c>
      <c r="N37" s="41">
        <v>5</v>
      </c>
      <c r="O37" s="41">
        <v>6</v>
      </c>
      <c r="P37" s="38">
        <f t="shared" si="36"/>
        <v>18</v>
      </c>
      <c r="Q37" s="42">
        <f t="shared" si="37"/>
        <v>18.333333333333332</v>
      </c>
      <c r="R37" s="86" t="str">
        <f>VLOOKUP(AC37,'Judging Data Entry - Digital'!$AC$2:$AD$6,2,FALSE)</f>
        <v> </v>
      </c>
      <c r="S37" s="70" t="s">
        <v>186</v>
      </c>
      <c r="U37" s="5" t="b">
        <f t="shared" si="38"/>
        <v>0</v>
      </c>
      <c r="V37" s="5">
        <f t="shared" si="39"/>
        <v>0</v>
      </c>
      <c r="W37" s="5" t="b">
        <f t="shared" si="40"/>
        <v>0</v>
      </c>
      <c r="X37" s="5">
        <f t="shared" si="41"/>
        <v>0</v>
      </c>
      <c r="Y37" s="5" t="b">
        <f t="shared" si="29"/>
        <v>0</v>
      </c>
      <c r="Z37" s="5">
        <f t="shared" si="42"/>
        <v>0</v>
      </c>
      <c r="AA37" s="5" t="b">
        <f t="shared" si="30"/>
        <v>0</v>
      </c>
      <c r="AB37" s="5">
        <f t="shared" si="43"/>
        <v>0</v>
      </c>
      <c r="AC37" s="5">
        <f t="shared" si="44"/>
        <v>0</v>
      </c>
      <c r="AE37" s="43">
        <f t="shared" si="45"/>
        <v>18.333333333333332</v>
      </c>
      <c r="AG37" s="44" t="str">
        <f t="shared" si="31"/>
        <v>Score: 18.3/30</v>
      </c>
      <c r="AH37" s="44">
        <f t="shared" si="32"/>
      </c>
      <c r="AI37" s="116" t="str">
        <f t="shared" si="33"/>
        <v>'Mist Moving Into The Mountains' by Betty Calvert
Score: 18.3/30
Judges Comments: where is the mist, nice diagonal lines, would be nice to see some detail in the front</v>
      </c>
    </row>
    <row r="38" spans="1:35" ht="45.75" customHeight="1">
      <c r="A38" s="34">
        <v>26</v>
      </c>
      <c r="B38" s="34" t="s">
        <v>22</v>
      </c>
      <c r="C38" s="80" t="s">
        <v>96</v>
      </c>
      <c r="D38" s="35" t="s">
        <v>60</v>
      </c>
      <c r="E38" s="36">
        <v>7.5</v>
      </c>
      <c r="F38" s="37">
        <v>6</v>
      </c>
      <c r="G38" s="37">
        <v>6</v>
      </c>
      <c r="H38" s="38">
        <f t="shared" si="34"/>
        <v>19.5</v>
      </c>
      <c r="I38" s="39">
        <v>6</v>
      </c>
      <c r="J38" s="41">
        <v>6</v>
      </c>
      <c r="K38" s="41">
        <v>6</v>
      </c>
      <c r="L38" s="38">
        <f t="shared" si="35"/>
        <v>18</v>
      </c>
      <c r="M38" s="36">
        <v>6</v>
      </c>
      <c r="N38" s="41">
        <v>6</v>
      </c>
      <c r="O38" s="41">
        <v>6</v>
      </c>
      <c r="P38" s="38">
        <f t="shared" si="36"/>
        <v>18</v>
      </c>
      <c r="Q38" s="42">
        <f t="shared" si="37"/>
        <v>18.5</v>
      </c>
      <c r="R38" s="86" t="str">
        <f>VLOOKUP(AC38,'Judging Data Entry - Digital'!$AC$2:$AD$6,2,FALSE)</f>
        <v> </v>
      </c>
      <c r="S38" s="70" t="s">
        <v>223</v>
      </c>
      <c r="U38" s="5" t="b">
        <f t="shared" si="38"/>
        <v>0</v>
      </c>
      <c r="V38" s="5">
        <f t="shared" si="39"/>
        <v>0</v>
      </c>
      <c r="W38" s="5" t="b">
        <f t="shared" si="40"/>
        <v>0</v>
      </c>
      <c r="X38" s="5">
        <f t="shared" si="41"/>
        <v>0</v>
      </c>
      <c r="Y38" s="5" t="b">
        <f t="shared" si="29"/>
        <v>0</v>
      </c>
      <c r="Z38" s="5">
        <f t="shared" si="42"/>
        <v>0</v>
      </c>
      <c r="AA38" s="5" t="b">
        <f t="shared" si="30"/>
        <v>0</v>
      </c>
      <c r="AB38" s="5">
        <f t="shared" si="43"/>
        <v>0</v>
      </c>
      <c r="AC38" s="5">
        <f t="shared" si="44"/>
        <v>0</v>
      </c>
      <c r="AE38" s="43">
        <f t="shared" si="45"/>
        <v>18.5</v>
      </c>
      <c r="AG38" s="44" t="str">
        <f t="shared" si="31"/>
        <v>Score: 18.5/30</v>
      </c>
      <c r="AH38" s="44">
        <f t="shared" si="32"/>
      </c>
      <c r="AI38" s="116" t="str">
        <f t="shared" si="33"/>
        <v>'Moraine Lake Sculptures' by Howard Brown
Score: 18.5/30
Judges Comments: too much "mankind" for a nature clinic, nice dramatic sky, mountains are too dark to see their detail, over processed</v>
      </c>
    </row>
    <row r="39" spans="1:35" ht="45.75" customHeight="1">
      <c r="A39" s="34">
        <v>27</v>
      </c>
      <c r="B39" s="34" t="s">
        <v>22</v>
      </c>
      <c r="C39" s="80" t="s">
        <v>97</v>
      </c>
      <c r="D39" s="35" t="s">
        <v>44</v>
      </c>
      <c r="E39" s="36">
        <v>6</v>
      </c>
      <c r="F39" s="37">
        <v>6</v>
      </c>
      <c r="G39" s="37">
        <v>6</v>
      </c>
      <c r="H39" s="38">
        <f t="shared" si="34"/>
        <v>18</v>
      </c>
      <c r="I39" s="39">
        <v>6</v>
      </c>
      <c r="J39" s="41">
        <v>6</v>
      </c>
      <c r="K39" s="41">
        <v>6</v>
      </c>
      <c r="L39" s="38">
        <f t="shared" si="35"/>
        <v>18</v>
      </c>
      <c r="M39" s="36">
        <v>6</v>
      </c>
      <c r="N39" s="41">
        <v>6</v>
      </c>
      <c r="O39" s="41">
        <v>6</v>
      </c>
      <c r="P39" s="38">
        <f t="shared" si="36"/>
        <v>18</v>
      </c>
      <c r="Q39" s="42">
        <f t="shared" si="37"/>
        <v>18</v>
      </c>
      <c r="R39" s="86" t="str">
        <f>VLOOKUP(AC39,'Judging Data Entry - Digital'!$AC$2:$AD$6,2,FALSE)</f>
        <v> </v>
      </c>
      <c r="S39" s="70" t="s">
        <v>187</v>
      </c>
      <c r="U39" s="5" t="b">
        <f t="shared" si="38"/>
        <v>0</v>
      </c>
      <c r="V39" s="5">
        <f t="shared" si="39"/>
        <v>0</v>
      </c>
      <c r="W39" s="5" t="b">
        <f t="shared" si="40"/>
        <v>0</v>
      </c>
      <c r="X39" s="5">
        <f t="shared" si="41"/>
        <v>0</v>
      </c>
      <c r="Y39" s="5" t="b">
        <f t="shared" si="29"/>
        <v>0</v>
      </c>
      <c r="Z39" s="5">
        <f t="shared" si="42"/>
        <v>0</v>
      </c>
      <c r="AA39" s="5" t="b">
        <f t="shared" si="30"/>
        <v>0</v>
      </c>
      <c r="AB39" s="5">
        <f t="shared" si="43"/>
        <v>0</v>
      </c>
      <c r="AC39" s="5">
        <f t="shared" si="44"/>
        <v>0</v>
      </c>
      <c r="AE39" s="43">
        <f t="shared" si="45"/>
        <v>18</v>
      </c>
      <c r="AG39" s="44" t="str">
        <f t="shared" si="31"/>
        <v>Score: 18/30</v>
      </c>
      <c r="AH39" s="44">
        <f t="shared" si="32"/>
      </c>
      <c r="AI39" s="116" t="str">
        <f t="shared" si="33"/>
        <v>'Mountain Falls' by Dale Read
Score: 18/30
Judges Comments: image is too dark, good drama in the water, perhaps step back a bit</v>
      </c>
    </row>
    <row r="40" spans="1:35" ht="45.75" customHeight="1">
      <c r="A40" s="34">
        <v>28</v>
      </c>
      <c r="B40" s="34" t="s">
        <v>22</v>
      </c>
      <c r="C40" s="80" t="s">
        <v>98</v>
      </c>
      <c r="D40" s="35" t="s">
        <v>42</v>
      </c>
      <c r="E40" s="36">
        <v>8</v>
      </c>
      <c r="F40" s="37">
        <v>7</v>
      </c>
      <c r="G40" s="37">
        <v>8</v>
      </c>
      <c r="H40" s="38">
        <f t="shared" si="34"/>
        <v>23</v>
      </c>
      <c r="I40" s="39">
        <v>8</v>
      </c>
      <c r="J40" s="41">
        <v>7</v>
      </c>
      <c r="K40" s="41">
        <v>7</v>
      </c>
      <c r="L40" s="38">
        <f t="shared" si="35"/>
        <v>22</v>
      </c>
      <c r="M40" s="36">
        <v>7</v>
      </c>
      <c r="N40" s="41">
        <v>7</v>
      </c>
      <c r="O40" s="41">
        <v>7</v>
      </c>
      <c r="P40" s="38">
        <f t="shared" si="36"/>
        <v>21</v>
      </c>
      <c r="Q40" s="42">
        <f t="shared" si="37"/>
        <v>22</v>
      </c>
      <c r="R40" s="86" t="str">
        <f>VLOOKUP(AC40,'Judging Data Entry - Digital'!$AC$2:$AD$6,2,FALSE)</f>
        <v>HM</v>
      </c>
      <c r="S40" s="70" t="s">
        <v>188</v>
      </c>
      <c r="U40" s="5" t="b">
        <f t="shared" si="38"/>
        <v>0</v>
      </c>
      <c r="V40" s="5">
        <f t="shared" si="39"/>
        <v>0</v>
      </c>
      <c r="W40" s="5" t="b">
        <f t="shared" si="40"/>
        <v>1</v>
      </c>
      <c r="X40" s="5">
        <f t="shared" si="41"/>
        <v>1</v>
      </c>
      <c r="Y40" s="5" t="b">
        <f t="shared" si="29"/>
        <v>0</v>
      </c>
      <c r="Z40" s="5">
        <f t="shared" si="42"/>
        <v>0</v>
      </c>
      <c r="AA40" s="5" t="b">
        <f t="shared" si="30"/>
        <v>0</v>
      </c>
      <c r="AB40" s="5">
        <f t="shared" si="43"/>
        <v>0</v>
      </c>
      <c r="AC40" s="5">
        <f t="shared" si="44"/>
        <v>3</v>
      </c>
      <c r="AE40" s="43">
        <f t="shared" si="45"/>
        <v>22</v>
      </c>
      <c r="AG40" s="44" t="str">
        <f t="shared" si="31"/>
        <v>Score: 22/30</v>
      </c>
      <c r="AH40" s="44" t="str">
        <f t="shared" si="32"/>
        <v>Honorable Mention</v>
      </c>
      <c r="AI40" s="116" t="str">
        <f t="shared" si="33"/>
        <v>'Natures Layer Cake' by Kathy Meeres
Score: 22/30
Honorable Mention
Judges Comments: good title, nice bright image and textures, </v>
      </c>
    </row>
    <row r="41" spans="1:35" ht="45.75" customHeight="1">
      <c r="A41" s="34">
        <v>29</v>
      </c>
      <c r="B41" s="34" t="s">
        <v>22</v>
      </c>
      <c r="C41" s="80" t="s">
        <v>99</v>
      </c>
      <c r="D41" s="35" t="s">
        <v>51</v>
      </c>
      <c r="E41" s="36">
        <v>7</v>
      </c>
      <c r="F41" s="37">
        <v>6</v>
      </c>
      <c r="G41" s="41">
        <v>7</v>
      </c>
      <c r="H41" s="115">
        <f t="shared" si="34"/>
        <v>20</v>
      </c>
      <c r="I41" s="40">
        <v>6</v>
      </c>
      <c r="J41" s="41">
        <v>6</v>
      </c>
      <c r="K41" s="41">
        <v>7</v>
      </c>
      <c r="L41" s="115">
        <f t="shared" si="35"/>
        <v>19</v>
      </c>
      <c r="M41" s="114">
        <v>6</v>
      </c>
      <c r="N41" s="41">
        <v>6</v>
      </c>
      <c r="O41" s="41">
        <v>7.5</v>
      </c>
      <c r="P41" s="115">
        <f t="shared" si="36"/>
        <v>19.5</v>
      </c>
      <c r="Q41" s="42">
        <f t="shared" si="37"/>
        <v>19.5</v>
      </c>
      <c r="R41" s="86" t="str">
        <f>VLOOKUP(AC41,'Judging Data Entry - Digital'!$AC$2:$AD$6,2,FALSE)</f>
        <v> </v>
      </c>
      <c r="S41" s="70" t="s">
        <v>189</v>
      </c>
      <c r="U41" s="5" t="b">
        <f t="shared" si="38"/>
        <v>0</v>
      </c>
      <c r="V41" s="5">
        <f t="shared" si="39"/>
        <v>0</v>
      </c>
      <c r="W41" s="5" t="b">
        <f t="shared" si="40"/>
        <v>0</v>
      </c>
      <c r="X41" s="5">
        <f t="shared" si="41"/>
        <v>0</v>
      </c>
      <c r="Y41" s="5" t="b">
        <f t="shared" si="29"/>
        <v>0</v>
      </c>
      <c r="Z41" s="5">
        <f t="shared" si="42"/>
        <v>0</v>
      </c>
      <c r="AA41" s="5" t="b">
        <f t="shared" si="30"/>
        <v>0</v>
      </c>
      <c r="AB41" s="5">
        <f t="shared" si="43"/>
        <v>0</v>
      </c>
      <c r="AC41" s="5">
        <f t="shared" si="44"/>
        <v>0</v>
      </c>
      <c r="AE41" s="43">
        <f t="shared" si="45"/>
        <v>19.5</v>
      </c>
      <c r="AG41" s="44" t="str">
        <f t="shared" si="31"/>
        <v>Score: 19.5/30</v>
      </c>
      <c r="AH41" s="44">
        <f t="shared" si="32"/>
      </c>
      <c r="AI41" s="116" t="str">
        <f t="shared" si="33"/>
        <v>'Ocean Bound' by Bob Anderson
Score: 19.5/30
Judges Comments: color tone is a poor choice, title suits the image but does not perfectly suit the composition</v>
      </c>
    </row>
    <row r="42" spans="1:35" ht="45.75" customHeight="1">
      <c r="A42" s="34">
        <v>30</v>
      </c>
      <c r="B42" s="34" t="s">
        <v>22</v>
      </c>
      <c r="C42" s="80" t="s">
        <v>100</v>
      </c>
      <c r="D42" s="35" t="s">
        <v>45</v>
      </c>
      <c r="E42" s="36">
        <v>7</v>
      </c>
      <c r="F42" s="37">
        <v>7</v>
      </c>
      <c r="G42" s="37">
        <v>8</v>
      </c>
      <c r="H42" s="38">
        <f t="shared" si="34"/>
        <v>22</v>
      </c>
      <c r="I42" s="39">
        <v>8</v>
      </c>
      <c r="J42" s="41">
        <v>6</v>
      </c>
      <c r="K42" s="41">
        <v>8</v>
      </c>
      <c r="L42" s="38">
        <f t="shared" si="35"/>
        <v>22</v>
      </c>
      <c r="M42" s="36">
        <v>7</v>
      </c>
      <c r="N42" s="41">
        <v>7</v>
      </c>
      <c r="O42" s="41">
        <v>8</v>
      </c>
      <c r="P42" s="38">
        <f t="shared" si="36"/>
        <v>22</v>
      </c>
      <c r="Q42" s="42">
        <f t="shared" si="37"/>
        <v>22</v>
      </c>
      <c r="R42" s="86" t="str">
        <f>VLOOKUP(AC42,'Judging Data Entry - Digital'!$AC$2:$AD$6,2,FALSE)</f>
        <v>HM</v>
      </c>
      <c r="S42" s="70" t="s">
        <v>190</v>
      </c>
      <c r="U42" s="5" t="b">
        <f t="shared" si="38"/>
        <v>0</v>
      </c>
      <c r="V42" s="5">
        <f t="shared" si="39"/>
        <v>0</v>
      </c>
      <c r="W42" s="5" t="b">
        <f t="shared" si="40"/>
        <v>1</v>
      </c>
      <c r="X42" s="5">
        <f t="shared" si="41"/>
        <v>1</v>
      </c>
      <c r="Y42" s="5" t="b">
        <f t="shared" si="29"/>
        <v>0</v>
      </c>
      <c r="Z42" s="5">
        <f t="shared" si="42"/>
        <v>0</v>
      </c>
      <c r="AA42" s="5" t="b">
        <f t="shared" si="30"/>
        <v>0</v>
      </c>
      <c r="AB42" s="5">
        <f t="shared" si="43"/>
        <v>0</v>
      </c>
      <c r="AC42" s="5">
        <f t="shared" si="44"/>
        <v>3</v>
      </c>
      <c r="AE42" s="43">
        <f t="shared" si="45"/>
        <v>22</v>
      </c>
      <c r="AG42" s="44" t="str">
        <f t="shared" si="31"/>
        <v>Score: 22/30</v>
      </c>
      <c r="AH42" s="44" t="str">
        <f t="shared" si="32"/>
        <v>Honorable Mention</v>
      </c>
      <c r="AI42" s="116" t="str">
        <f t="shared" si="33"/>
        <v>'Power of Moonlight' by Barry Singer
Score: 22/30
Honorable Mention
Judges Comments: nice depth, lacks sharpness, step a little to the left to get rid of top right branch - or not, nice lighting, nice to see a night shot</v>
      </c>
    </row>
    <row r="43" spans="1:35" ht="45.75" customHeight="1">
      <c r="A43" s="34">
        <v>31</v>
      </c>
      <c r="B43" s="34" t="s">
        <v>22</v>
      </c>
      <c r="C43" s="80" t="s">
        <v>101</v>
      </c>
      <c r="D43" s="35" t="s">
        <v>35</v>
      </c>
      <c r="E43" s="114">
        <v>7.5</v>
      </c>
      <c r="F43" s="41">
        <v>7</v>
      </c>
      <c r="G43" s="41">
        <v>6</v>
      </c>
      <c r="H43" s="115">
        <f t="shared" si="34"/>
        <v>20.5</v>
      </c>
      <c r="I43" s="40">
        <v>7</v>
      </c>
      <c r="J43" s="41">
        <v>6</v>
      </c>
      <c r="K43" s="41">
        <v>6</v>
      </c>
      <c r="L43" s="115">
        <f t="shared" si="35"/>
        <v>19</v>
      </c>
      <c r="M43" s="114">
        <v>7.5</v>
      </c>
      <c r="N43" s="41">
        <v>7</v>
      </c>
      <c r="O43" s="41">
        <v>6</v>
      </c>
      <c r="P43" s="38">
        <f t="shared" si="36"/>
        <v>20.5</v>
      </c>
      <c r="Q43" s="42">
        <f t="shared" si="37"/>
        <v>20</v>
      </c>
      <c r="R43" s="86" t="str">
        <f>VLOOKUP(AC43,'Judging Data Entry - Digital'!$AC$2:$AD$6,2,FALSE)</f>
        <v> </v>
      </c>
      <c r="S43" s="70" t="s">
        <v>191</v>
      </c>
      <c r="U43" s="5" t="b">
        <f t="shared" si="38"/>
        <v>0</v>
      </c>
      <c r="V43" s="5">
        <f t="shared" si="39"/>
        <v>0</v>
      </c>
      <c r="W43" s="5" t="b">
        <f t="shared" si="40"/>
        <v>0</v>
      </c>
      <c r="X43" s="5">
        <f t="shared" si="41"/>
        <v>0</v>
      </c>
      <c r="Y43" s="5" t="b">
        <f t="shared" si="29"/>
        <v>0</v>
      </c>
      <c r="Z43" s="5">
        <f t="shared" si="42"/>
        <v>0</v>
      </c>
      <c r="AA43" s="5" t="b">
        <f t="shared" si="30"/>
        <v>0</v>
      </c>
      <c r="AB43" s="5">
        <f t="shared" si="43"/>
        <v>0</v>
      </c>
      <c r="AC43" s="5">
        <f t="shared" si="44"/>
        <v>0</v>
      </c>
      <c r="AE43" s="43">
        <f t="shared" si="45"/>
        <v>20</v>
      </c>
      <c r="AG43" s="44" t="str">
        <f t="shared" si="31"/>
        <v>Score: 20/30</v>
      </c>
      <c r="AH43" s="44">
        <f t="shared" si="32"/>
      </c>
      <c r="AI43" s="116" t="str">
        <f t="shared" si="33"/>
        <v>'Procreation' by Michael Cuggy
Score: 20/30
Judges Comments: not sharp, great composition, interesting moment capture</v>
      </c>
    </row>
    <row r="44" spans="1:35" ht="45.75" customHeight="1">
      <c r="A44" s="34">
        <v>32</v>
      </c>
      <c r="B44" s="34" t="s">
        <v>22</v>
      </c>
      <c r="C44" s="80" t="s">
        <v>102</v>
      </c>
      <c r="D44" s="35" t="s">
        <v>133</v>
      </c>
      <c r="E44" s="36">
        <v>8</v>
      </c>
      <c r="F44" s="37">
        <v>7.5</v>
      </c>
      <c r="G44" s="37">
        <v>7</v>
      </c>
      <c r="H44" s="38">
        <f t="shared" si="34"/>
        <v>22.5</v>
      </c>
      <c r="I44" s="39">
        <v>7.5</v>
      </c>
      <c r="J44" s="41">
        <v>7.5</v>
      </c>
      <c r="K44" s="41">
        <v>7</v>
      </c>
      <c r="L44" s="38">
        <f t="shared" si="35"/>
        <v>22</v>
      </c>
      <c r="M44" s="36">
        <v>8</v>
      </c>
      <c r="N44" s="41">
        <v>7.5</v>
      </c>
      <c r="O44" s="41">
        <v>7</v>
      </c>
      <c r="P44" s="38">
        <f t="shared" si="36"/>
        <v>22.5</v>
      </c>
      <c r="Q44" s="42">
        <f t="shared" si="37"/>
        <v>22.333333333333332</v>
      </c>
      <c r="R44" s="86" t="str">
        <f>VLOOKUP(AC44,'Judging Data Entry - Digital'!$AC$2:$AD$6,2,FALSE)</f>
        <v>HM</v>
      </c>
      <c r="S44" s="70" t="s">
        <v>192</v>
      </c>
      <c r="U44" s="5" t="b">
        <f t="shared" si="38"/>
        <v>0</v>
      </c>
      <c r="V44" s="5">
        <f t="shared" si="39"/>
        <v>0</v>
      </c>
      <c r="W44" s="5" t="b">
        <f t="shared" si="40"/>
        <v>1</v>
      </c>
      <c r="X44" s="5">
        <f t="shared" si="41"/>
        <v>1</v>
      </c>
      <c r="Y44" s="5" t="b">
        <f t="shared" si="29"/>
        <v>0</v>
      </c>
      <c r="Z44" s="5">
        <f t="shared" si="42"/>
        <v>0</v>
      </c>
      <c r="AA44" s="5" t="b">
        <f t="shared" si="30"/>
        <v>0</v>
      </c>
      <c r="AB44" s="5">
        <f t="shared" si="43"/>
        <v>0</v>
      </c>
      <c r="AC44" s="5">
        <f t="shared" si="44"/>
        <v>3</v>
      </c>
      <c r="AE44" s="43">
        <f t="shared" si="45"/>
        <v>22.333333333333332</v>
      </c>
      <c r="AG44" s="44" t="str">
        <f t="shared" si="31"/>
        <v>Score: 22.3/30</v>
      </c>
      <c r="AH44" s="44" t="str">
        <f t="shared" si="32"/>
        <v>Honorable Mention</v>
      </c>
      <c r="AI44" s="116" t="str">
        <f t="shared" si="33"/>
        <v>'Reflection in the Fog' by Gerald Hammerling
Score: 22.3/30
Honorable Mention
Judges Comments: crop the left tree out, good mood and capture</v>
      </c>
    </row>
    <row r="45" spans="1:35" ht="45.75" customHeight="1">
      <c r="A45" s="34">
        <v>33</v>
      </c>
      <c r="B45" s="34" t="s">
        <v>22</v>
      </c>
      <c r="C45" s="80" t="s">
        <v>103</v>
      </c>
      <c r="D45" s="35" t="s">
        <v>129</v>
      </c>
      <c r="E45" s="36">
        <v>7</v>
      </c>
      <c r="F45" s="37">
        <v>6.5</v>
      </c>
      <c r="G45" s="37">
        <v>6</v>
      </c>
      <c r="H45" s="38">
        <f t="shared" si="34"/>
        <v>19.5</v>
      </c>
      <c r="I45" s="39">
        <v>7</v>
      </c>
      <c r="J45" s="41">
        <v>6.5</v>
      </c>
      <c r="K45" s="41">
        <v>6</v>
      </c>
      <c r="L45" s="38">
        <f t="shared" si="35"/>
        <v>19.5</v>
      </c>
      <c r="M45" s="36">
        <v>7</v>
      </c>
      <c r="N45" s="41">
        <v>6.5</v>
      </c>
      <c r="O45" s="41">
        <v>7</v>
      </c>
      <c r="P45" s="38">
        <f t="shared" si="36"/>
        <v>20.5</v>
      </c>
      <c r="Q45" s="42">
        <f t="shared" si="37"/>
        <v>19.833333333333332</v>
      </c>
      <c r="R45" s="86" t="str">
        <f>VLOOKUP(AC45,'Judging Data Entry - Digital'!$AC$2:$AD$6,2,FALSE)</f>
        <v> </v>
      </c>
      <c r="S45" s="70" t="s">
        <v>193</v>
      </c>
      <c r="U45" s="5" t="b">
        <f t="shared" si="38"/>
        <v>0</v>
      </c>
      <c r="V45" s="5">
        <f t="shared" si="39"/>
        <v>0</v>
      </c>
      <c r="W45" s="5" t="b">
        <f t="shared" si="40"/>
        <v>0</v>
      </c>
      <c r="X45" s="5">
        <f t="shared" si="41"/>
        <v>0</v>
      </c>
      <c r="Y45" s="5" t="b">
        <f t="shared" si="29"/>
        <v>0</v>
      </c>
      <c r="Z45" s="5">
        <f t="shared" si="42"/>
        <v>0</v>
      </c>
      <c r="AA45" s="5" t="b">
        <f t="shared" si="30"/>
        <v>0</v>
      </c>
      <c r="AB45" s="5">
        <f t="shared" si="43"/>
        <v>0</v>
      </c>
      <c r="AC45" s="5">
        <f t="shared" si="44"/>
        <v>0</v>
      </c>
      <c r="AE45" s="43">
        <f t="shared" si="45"/>
        <v>19.833333333333332</v>
      </c>
      <c r="AG45" s="44" t="str">
        <f t="shared" si="31"/>
        <v>Score: 19.8/30</v>
      </c>
      <c r="AH45" s="44">
        <f t="shared" si="32"/>
      </c>
      <c r="AI45" s="116" t="str">
        <f t="shared" si="33"/>
        <v>'Thundering Waters of the Iroquois Nation' by Richard Kerbes
Score: 19.8/30
Judges Comments: lots of sensor dust on the left side, nice curving line</v>
      </c>
    </row>
    <row r="46" spans="1:35" ht="45.75" customHeight="1">
      <c r="A46" s="34">
        <v>34</v>
      </c>
      <c r="B46" s="34" t="s">
        <v>22</v>
      </c>
      <c r="C46" s="80" t="s">
        <v>104</v>
      </c>
      <c r="D46" s="35" t="s">
        <v>37</v>
      </c>
      <c r="E46" s="36">
        <v>6.5</v>
      </c>
      <c r="F46" s="37">
        <v>6.5</v>
      </c>
      <c r="G46" s="37">
        <v>7</v>
      </c>
      <c r="H46" s="38">
        <f t="shared" si="34"/>
        <v>20</v>
      </c>
      <c r="I46" s="39">
        <v>6</v>
      </c>
      <c r="J46" s="41">
        <v>6.5</v>
      </c>
      <c r="K46" s="41">
        <v>7</v>
      </c>
      <c r="L46" s="38">
        <f t="shared" si="35"/>
        <v>19.5</v>
      </c>
      <c r="M46" s="36">
        <v>6</v>
      </c>
      <c r="N46" s="41">
        <v>6.5</v>
      </c>
      <c r="O46" s="41">
        <v>7</v>
      </c>
      <c r="P46" s="38">
        <f t="shared" si="36"/>
        <v>19.5</v>
      </c>
      <c r="Q46" s="42">
        <f t="shared" si="37"/>
        <v>19.666666666666668</v>
      </c>
      <c r="R46" s="86" t="str">
        <f>VLOOKUP(AC46,'Judging Data Entry - Digital'!$AC$2:$AD$6,2,FALSE)</f>
        <v> </v>
      </c>
      <c r="S46" s="70" t="s">
        <v>194</v>
      </c>
      <c r="U46" s="5" t="b">
        <f t="shared" si="38"/>
        <v>0</v>
      </c>
      <c r="V46" s="5">
        <f t="shared" si="39"/>
        <v>0</v>
      </c>
      <c r="W46" s="5" t="b">
        <f t="shared" si="40"/>
        <v>0</v>
      </c>
      <c r="X46" s="5">
        <f t="shared" si="41"/>
        <v>0</v>
      </c>
      <c r="Y46" s="5" t="b">
        <f t="shared" si="29"/>
        <v>0</v>
      </c>
      <c r="Z46" s="5">
        <f t="shared" si="42"/>
        <v>0</v>
      </c>
      <c r="AA46" s="5" t="b">
        <f t="shared" si="30"/>
        <v>0</v>
      </c>
      <c r="AB46" s="5">
        <f t="shared" si="43"/>
        <v>0</v>
      </c>
      <c r="AC46" s="5">
        <f t="shared" si="44"/>
        <v>0</v>
      </c>
      <c r="AE46" s="43">
        <f t="shared" si="45"/>
        <v>19.666666666666668</v>
      </c>
      <c r="AG46" s="44" t="str">
        <f t="shared" si="31"/>
        <v>Score: 19.7/30</v>
      </c>
      <c r="AH46" s="44">
        <f t="shared" si="32"/>
      </c>
      <c r="AI46" s="116" t="str">
        <f t="shared" si="33"/>
        <v>'Water Erosion' by Ken Greenhorn
Score: 19.7/30
Judges Comments: too much contrast, well lit, nice textures</v>
      </c>
    </row>
    <row r="47" spans="1:35" ht="45.75" customHeight="1">
      <c r="A47" s="34">
        <v>34</v>
      </c>
      <c r="B47" s="34" t="s">
        <v>22</v>
      </c>
      <c r="C47" s="80" t="s">
        <v>105</v>
      </c>
      <c r="D47" s="35" t="s">
        <v>34</v>
      </c>
      <c r="E47" s="36">
        <v>6</v>
      </c>
      <c r="F47" s="37">
        <v>7</v>
      </c>
      <c r="G47" s="37">
        <v>7</v>
      </c>
      <c r="H47" s="38">
        <f>E47+F47+G47</f>
        <v>20</v>
      </c>
      <c r="I47" s="39">
        <v>7</v>
      </c>
      <c r="J47" s="41">
        <v>7</v>
      </c>
      <c r="K47" s="41">
        <v>6</v>
      </c>
      <c r="L47" s="38">
        <f>I47+J47+K47</f>
        <v>20</v>
      </c>
      <c r="M47" s="36">
        <v>6</v>
      </c>
      <c r="N47" s="41">
        <v>7</v>
      </c>
      <c r="O47" s="41">
        <v>6</v>
      </c>
      <c r="P47" s="38">
        <f>M47+N47+O47</f>
        <v>19</v>
      </c>
      <c r="Q47" s="42">
        <f>(H47+L47+P47)/3</f>
        <v>19.666666666666668</v>
      </c>
      <c r="R47" s="86" t="str">
        <f>VLOOKUP(AC47,'Judging Data Entry - Digital'!$AC$2:$AD$6,2,FALSE)</f>
        <v> </v>
      </c>
      <c r="S47" s="70" t="s">
        <v>195</v>
      </c>
      <c r="U47" s="5" t="b">
        <f t="shared" si="38"/>
        <v>0</v>
      </c>
      <c r="V47" s="5">
        <f>IF(U47=TRUE,1,0)</f>
        <v>0</v>
      </c>
      <c r="W47" s="5" t="b">
        <f>AND($U$27=0,Q47&gt;21.99)</f>
        <v>0</v>
      </c>
      <c r="X47" s="5">
        <f>IF(W47=TRUE,1,0)</f>
        <v>0</v>
      </c>
      <c r="Y47" s="5" t="b">
        <f t="shared" si="29"/>
        <v>0</v>
      </c>
      <c r="Z47" s="5">
        <f>IF(Y47=TRUE,2,0)</f>
        <v>0</v>
      </c>
      <c r="AA47" s="5" t="b">
        <f t="shared" si="30"/>
        <v>0</v>
      </c>
      <c r="AB47" s="5">
        <f>IF(AA47=TRUE,1,0)</f>
        <v>0</v>
      </c>
      <c r="AC47" s="5">
        <f>U47+(W47*2)+X47+Y47+Z47</f>
        <v>0</v>
      </c>
      <c r="AE47" s="43">
        <f>Q47</f>
        <v>19.666666666666668</v>
      </c>
      <c r="AG47" s="44" t="str">
        <f>CONCATENATE("Score: ",ROUND(Q47,1),"/30")</f>
        <v>Score: 19.7/30</v>
      </c>
      <c r="AH47" s="44">
        <f>IF(R47="HM","Honorable Mention",IF(R47="PM","Print of the Month",""))</f>
      </c>
      <c r="AI47" s="116" t="str">
        <f>CONCATENATE("'",C47,"'"," by ",D47,CHAR(10),AG47,CHAR(10),AH47,CHAR(10),"Judges Comments: ",S47)</f>
        <v>'Weathered Pattern' by Bill Compton
Score: 19.7/30
Judges Comments: nice diagonal lines, interesting composition</v>
      </c>
    </row>
    <row r="48" spans="1:35" ht="45.75" customHeight="1">
      <c r="A48" s="34">
        <v>35</v>
      </c>
      <c r="B48" s="34" t="s">
        <v>22</v>
      </c>
      <c r="C48" s="80" t="s">
        <v>106</v>
      </c>
      <c r="D48" s="35" t="s">
        <v>47</v>
      </c>
      <c r="E48" s="36">
        <v>6</v>
      </c>
      <c r="F48" s="37">
        <v>6</v>
      </c>
      <c r="G48" s="37">
        <v>6</v>
      </c>
      <c r="H48" s="38">
        <f t="shared" si="34"/>
        <v>18</v>
      </c>
      <c r="I48" s="39">
        <v>6.5</v>
      </c>
      <c r="J48" s="41">
        <v>6</v>
      </c>
      <c r="K48" s="41">
        <v>6</v>
      </c>
      <c r="L48" s="38">
        <f t="shared" si="35"/>
        <v>18.5</v>
      </c>
      <c r="M48" s="36">
        <v>6</v>
      </c>
      <c r="N48" s="41">
        <v>6</v>
      </c>
      <c r="O48" s="41">
        <v>6</v>
      </c>
      <c r="P48" s="38">
        <f t="shared" si="36"/>
        <v>18</v>
      </c>
      <c r="Q48" s="42">
        <f t="shared" si="37"/>
        <v>18.166666666666668</v>
      </c>
      <c r="R48" s="86" t="str">
        <f>VLOOKUP(AC48,'Judging Data Entry - Digital'!$AC$2:$AD$6,2,FALSE)</f>
        <v> </v>
      </c>
      <c r="S48" s="70" t="s">
        <v>196</v>
      </c>
      <c r="U48" s="5" t="b">
        <f t="shared" si="38"/>
        <v>0</v>
      </c>
      <c r="V48" s="5">
        <f t="shared" si="39"/>
        <v>0</v>
      </c>
      <c r="W48" s="5" t="b">
        <f t="shared" si="40"/>
        <v>0</v>
      </c>
      <c r="X48" s="5">
        <f t="shared" si="41"/>
        <v>0</v>
      </c>
      <c r="Y48" s="5" t="b">
        <f t="shared" si="29"/>
        <v>0</v>
      </c>
      <c r="Z48" s="5">
        <f t="shared" si="42"/>
        <v>0</v>
      </c>
      <c r="AA48" s="5" t="b">
        <f t="shared" si="30"/>
        <v>0</v>
      </c>
      <c r="AB48" s="5">
        <f t="shared" si="43"/>
        <v>0</v>
      </c>
      <c r="AC48" s="5">
        <f t="shared" si="44"/>
        <v>0</v>
      </c>
      <c r="AE48" s="43">
        <f t="shared" si="45"/>
        <v>18.166666666666668</v>
      </c>
      <c r="AG48" s="44" t="str">
        <f t="shared" si="31"/>
        <v>Score: 18.2/30</v>
      </c>
      <c r="AH48" s="44">
        <f t="shared" si="32"/>
      </c>
      <c r="AI48" s="116" t="str">
        <f t="shared" si="33"/>
        <v>'Windswept' by Ian Sutherland
Score: 18.2/30
Judges Comments: needs more contrast, bring out the detail in the sky a bit more, rocky outcrop is not sharp, </v>
      </c>
    </row>
    <row r="49" spans="1:35" s="98" customFormat="1" ht="45.75" customHeight="1">
      <c r="A49" s="87">
        <v>15</v>
      </c>
      <c r="B49" s="87" t="s">
        <v>22</v>
      </c>
      <c r="C49" s="88" t="s">
        <v>86</v>
      </c>
      <c r="D49" s="89" t="s">
        <v>40</v>
      </c>
      <c r="E49" s="90">
        <v>8.5</v>
      </c>
      <c r="F49" s="91">
        <v>8</v>
      </c>
      <c r="G49" s="91">
        <v>8</v>
      </c>
      <c r="H49" s="92">
        <f>E49+F49+G49</f>
        <v>24.5</v>
      </c>
      <c r="I49" s="93">
        <v>9</v>
      </c>
      <c r="J49" s="94">
        <v>8</v>
      </c>
      <c r="K49" s="94">
        <v>8</v>
      </c>
      <c r="L49" s="92">
        <f>I49+J49+K49</f>
        <v>25</v>
      </c>
      <c r="M49" s="90">
        <v>9</v>
      </c>
      <c r="N49" s="94">
        <v>8</v>
      </c>
      <c r="O49" s="94">
        <v>7</v>
      </c>
      <c r="P49" s="92">
        <f>M49+N49+O49</f>
        <v>24</v>
      </c>
      <c r="Q49" s="95">
        <f>(H49+L49+P49)/3</f>
        <v>24.5</v>
      </c>
      <c r="R49" s="96" t="str">
        <f>VLOOKUP(AC49,'Judging Data Entry - Digital'!$AC$2:$AD$6,2,FALSE)</f>
        <v>PM</v>
      </c>
      <c r="S49" s="97" t="s">
        <v>176</v>
      </c>
      <c r="U49" s="99" t="b">
        <f>AND($U$51&lt;22,Q49=$U$51)</f>
        <v>0</v>
      </c>
      <c r="V49" s="99">
        <f>IF(U49=TRUE,1,0)</f>
        <v>0</v>
      </c>
      <c r="W49" s="99" t="b">
        <f>AND($U$27=0,Q49&gt;21.99)</f>
        <v>1</v>
      </c>
      <c r="X49" s="99">
        <f>IF(W49=TRUE,1,0)</f>
        <v>1</v>
      </c>
      <c r="Y49" s="99" t="b">
        <f t="shared" si="29"/>
        <v>1</v>
      </c>
      <c r="Z49" s="99">
        <f>IF(Y49=TRUE,2,0)</f>
        <v>2</v>
      </c>
      <c r="AA49" s="99" t="b">
        <f t="shared" si="30"/>
        <v>1</v>
      </c>
      <c r="AB49" s="99">
        <f>IF(AA49=TRUE,1,0)</f>
        <v>1</v>
      </c>
      <c r="AC49" s="99">
        <f>U49+(W49*2)+X49+Y49+Z49</f>
        <v>6</v>
      </c>
      <c r="AD49" s="99"/>
      <c r="AE49" s="100">
        <f>Q49</f>
        <v>24.5</v>
      </c>
      <c r="AG49" s="101" t="str">
        <f>CONCATENATE("Score: ",ROUND(Q49,1),"/30")</f>
        <v>Score: 24.5/30</v>
      </c>
      <c r="AH49" s="101" t="str">
        <f>IF(R49="HM","Honorable Mention",IF(R49="PM","Print of the Month",""))</f>
        <v>Print of the Month</v>
      </c>
      <c r="AI49" s="117" t="str">
        <f>CONCATENATE("'",C49,"'"," by ",D49,CHAR(10),AG49,CHAR(10),AH49,CHAR(10),"Judges Comments: ",S49)</f>
        <v>'Boomer' by Bruce Johnson
Score: 24.5/30
Print of the Month
Judges Comments: awesome lightning shot, nicely done, great exposure, </v>
      </c>
    </row>
    <row r="50" spans="1:20" ht="8.25" customHeight="1">
      <c r="A50" s="45"/>
      <c r="B50" s="45"/>
      <c r="C50" s="71"/>
      <c r="D50" s="46"/>
      <c r="E50" s="45"/>
      <c r="F50" s="45"/>
      <c r="G50" s="45"/>
      <c r="H50" s="47"/>
      <c r="I50" s="45"/>
      <c r="J50" s="48"/>
      <c r="K50" s="48"/>
      <c r="L50" s="47"/>
      <c r="M50" s="45"/>
      <c r="N50" s="48"/>
      <c r="O50" s="48"/>
      <c r="P50" s="47"/>
      <c r="Q50" s="47"/>
      <c r="R50" s="54"/>
      <c r="S50" s="71"/>
      <c r="T50" s="121" t="str">
        <f>IF(AA51=TRUE,"TIE"," ")</f>
        <v> </v>
      </c>
    </row>
    <row r="51" spans="1:28" ht="30.75" customHeight="1">
      <c r="A51" s="3">
        <v>35</v>
      </c>
      <c r="B51" s="3"/>
      <c r="C51" s="77" t="s">
        <v>25</v>
      </c>
      <c r="D51" s="31" t="s">
        <v>21</v>
      </c>
      <c r="E51" s="1">
        <f>MAX(A53:A75)-E26-E9</f>
        <v>24</v>
      </c>
      <c r="F51" s="1"/>
      <c r="G51" s="1"/>
      <c r="H51" s="44"/>
      <c r="L51" s="44"/>
      <c r="P51" s="44"/>
      <c r="Q51" s="44"/>
      <c r="R51" s="30"/>
      <c r="T51" s="121"/>
      <c r="U51" s="49" t="str">
        <f>IF(MAX(Q28:Q50)&lt;22,MAX(Q28:Q50)," ")</f>
        <v> </v>
      </c>
      <c r="V51" s="49"/>
      <c r="Y51" s="49">
        <f>IF(U51&gt;21.99,MAX(Q28:Q50)," ")</f>
        <v>24.5</v>
      </c>
      <c r="AA51" s="32" t="b">
        <f>OR(AA52&gt;1,U52&gt;1)</f>
        <v>0</v>
      </c>
      <c r="AB51" s="32"/>
    </row>
    <row r="52" spans="1:30" s="57" customFormat="1" ht="6" customHeight="1">
      <c r="A52" s="50"/>
      <c r="B52" s="50"/>
      <c r="C52" s="73"/>
      <c r="D52" s="55"/>
      <c r="E52" s="50"/>
      <c r="F52" s="50"/>
      <c r="G52" s="50"/>
      <c r="H52" s="52"/>
      <c r="I52" s="50"/>
      <c r="J52" s="50"/>
      <c r="K52" s="50"/>
      <c r="L52" s="52"/>
      <c r="M52" s="50"/>
      <c r="N52" s="50"/>
      <c r="O52" s="50"/>
      <c r="P52" s="52"/>
      <c r="Q52" s="52"/>
      <c r="R52" s="56"/>
      <c r="S52" s="73"/>
      <c r="T52" s="121"/>
      <c r="U52" s="5">
        <f>SUM(V53:V77)</f>
        <v>0</v>
      </c>
      <c r="V52" s="5"/>
      <c r="W52" s="5"/>
      <c r="X52" s="5"/>
      <c r="Y52" s="5"/>
      <c r="Z52" s="5"/>
      <c r="AA52" s="5">
        <f>SUM(AB53:AB77)</f>
        <v>1</v>
      </c>
      <c r="AB52" s="5"/>
      <c r="AC52" s="5"/>
      <c r="AD52" s="5"/>
    </row>
    <row r="53" spans="1:35" ht="45.75" customHeight="1">
      <c r="A53" s="34">
        <v>36</v>
      </c>
      <c r="B53" s="34" t="s">
        <v>23</v>
      </c>
      <c r="C53" s="80" t="s">
        <v>107</v>
      </c>
      <c r="D53" s="35" t="s">
        <v>134</v>
      </c>
      <c r="E53" s="58">
        <v>6</v>
      </c>
      <c r="F53" s="59">
        <v>6.5</v>
      </c>
      <c r="G53" s="59">
        <v>7</v>
      </c>
      <c r="H53" s="60">
        <f aca="true" t="shared" si="46" ref="H53:H67">E53+F53+G53</f>
        <v>19.5</v>
      </c>
      <c r="I53" s="61">
        <v>6</v>
      </c>
      <c r="J53" s="62">
        <v>6</v>
      </c>
      <c r="K53" s="62">
        <v>8</v>
      </c>
      <c r="L53" s="63">
        <f aca="true" t="shared" si="47" ref="L53:L67">I53+J53+K53</f>
        <v>20</v>
      </c>
      <c r="M53" s="58">
        <v>6.5</v>
      </c>
      <c r="N53" s="62">
        <v>6.5</v>
      </c>
      <c r="O53" s="62">
        <v>7</v>
      </c>
      <c r="P53" s="60">
        <f aca="true" t="shared" si="48" ref="P53:P67">M53+N53+O53</f>
        <v>20</v>
      </c>
      <c r="Q53" s="42">
        <f aca="true" t="shared" si="49" ref="Q53:Q67">(H53+L53+P53)/3</f>
        <v>19.833333333333332</v>
      </c>
      <c r="R53" s="86" t="str">
        <f>VLOOKUP(AC53,'Judging Data Entry - Digital'!$AC$2:$AD$6,2,FALSE)</f>
        <v> </v>
      </c>
      <c r="S53" s="74" t="s">
        <v>197</v>
      </c>
      <c r="U53" s="5" t="b">
        <f aca="true" t="shared" si="50" ref="U53:U76">AND($U$78&lt;22,Q53=$U$78)</f>
        <v>0</v>
      </c>
      <c r="V53" s="5">
        <f aca="true" t="shared" si="51" ref="V53:V67">IF(U53=TRUE,1,0)</f>
        <v>0</v>
      </c>
      <c r="W53" s="5" t="b">
        <f aca="true" t="shared" si="52" ref="W53:W67">AND($U$52=0,Q53&gt;21.99)</f>
        <v>0</v>
      </c>
      <c r="X53" s="5">
        <f aca="true" t="shared" si="53" ref="X53:X67">IF(W53=TRUE,1,0)</f>
        <v>0</v>
      </c>
      <c r="Y53" s="5" t="b">
        <f aca="true" t="shared" si="54" ref="Y53:Y76">AND($U$52=0,Q53=$Y$78)</f>
        <v>0</v>
      </c>
      <c r="Z53" s="5">
        <f aca="true" t="shared" si="55" ref="Z53:Z67">IF(Y53=TRUE,2,0)</f>
        <v>0</v>
      </c>
      <c r="AA53" s="5" t="b">
        <f aca="true" t="shared" si="56" ref="AA53:AA76">AND(AC53=MAX($AC$53:$AC$77))</f>
        <v>0</v>
      </c>
      <c r="AB53" s="5">
        <f aca="true" t="shared" si="57" ref="AB53:AB67">IF(AA53=TRUE,1,0)</f>
        <v>0</v>
      </c>
      <c r="AC53" s="5">
        <f aca="true" t="shared" si="58" ref="AC53:AC67">U53+(W53*2)+X53+Y53+Z53</f>
        <v>0</v>
      </c>
      <c r="AE53" s="43">
        <f aca="true" t="shared" si="59" ref="AE53:AE67">Q53</f>
        <v>19.833333333333332</v>
      </c>
      <c r="AG53" s="44" t="str">
        <f aca="true" t="shared" si="60" ref="AG53:AG75">CONCATENATE("Score: ",ROUND(Q53,1),"/30")</f>
        <v>Score: 19.8/30</v>
      </c>
      <c r="AH53" s="44">
        <f aca="true" t="shared" si="61" ref="AH53:AH75">IF(R53="HM","Honorable Mention",IF(R53="PM","Print of the Month",""))</f>
      </c>
      <c r="AI53" s="116" t="str">
        <f aca="true" t="shared" si="62" ref="AI53:AI75">CONCATENATE("'",C53,"'"," by ",D53,CHAR(10),AG53,CHAR(10),AH53,CHAR(10),"Judges Comments: ",S53)</f>
        <v>'Big Muddy' by  Brian Yurkowski
Score: 19.8/30
Judges Comments: title does not connect with the clinic, seems oversaturated</v>
      </c>
    </row>
    <row r="54" spans="1:35" ht="45.75" customHeight="1">
      <c r="A54" s="34">
        <v>37</v>
      </c>
      <c r="B54" s="34" t="s">
        <v>23</v>
      </c>
      <c r="C54" s="80" t="s">
        <v>108</v>
      </c>
      <c r="D54" s="35" t="s">
        <v>47</v>
      </c>
      <c r="E54" s="58">
        <v>6.5</v>
      </c>
      <c r="F54" s="59">
        <v>6.5</v>
      </c>
      <c r="G54" s="59">
        <v>8</v>
      </c>
      <c r="H54" s="60">
        <f t="shared" si="46"/>
        <v>21</v>
      </c>
      <c r="I54" s="61">
        <v>6.5</v>
      </c>
      <c r="J54" s="62">
        <v>6</v>
      </c>
      <c r="K54" s="62">
        <v>7</v>
      </c>
      <c r="L54" s="63">
        <f t="shared" si="47"/>
        <v>19.5</v>
      </c>
      <c r="M54" s="58">
        <v>6</v>
      </c>
      <c r="N54" s="62">
        <v>6</v>
      </c>
      <c r="O54" s="62">
        <v>7</v>
      </c>
      <c r="P54" s="60">
        <f t="shared" si="48"/>
        <v>19</v>
      </c>
      <c r="Q54" s="42">
        <f t="shared" si="49"/>
        <v>19.833333333333332</v>
      </c>
      <c r="R54" s="86" t="str">
        <f>VLOOKUP(AC54,'Judging Data Entry - Digital'!$AC$2:$AD$6,2,FALSE)</f>
        <v> </v>
      </c>
      <c r="S54" s="75" t="s">
        <v>198</v>
      </c>
      <c r="U54" s="5" t="b">
        <f t="shared" si="50"/>
        <v>0</v>
      </c>
      <c r="V54" s="5">
        <f t="shared" si="51"/>
        <v>0</v>
      </c>
      <c r="W54" s="5" t="b">
        <f t="shared" si="52"/>
        <v>0</v>
      </c>
      <c r="X54" s="5">
        <f t="shared" si="53"/>
        <v>0</v>
      </c>
      <c r="Y54" s="5" t="b">
        <f t="shared" si="54"/>
        <v>0</v>
      </c>
      <c r="Z54" s="5">
        <f t="shared" si="55"/>
        <v>0</v>
      </c>
      <c r="AA54" s="5" t="b">
        <f t="shared" si="56"/>
        <v>0</v>
      </c>
      <c r="AB54" s="5">
        <f t="shared" si="57"/>
        <v>0</v>
      </c>
      <c r="AC54" s="5">
        <f t="shared" si="58"/>
        <v>0</v>
      </c>
      <c r="AE54" s="43">
        <f t="shared" si="59"/>
        <v>19.833333333333332</v>
      </c>
      <c r="AG54" s="44" t="str">
        <f t="shared" si="60"/>
        <v>Score: 19.8/30</v>
      </c>
      <c r="AH54" s="44">
        <f t="shared" si="61"/>
      </c>
      <c r="AI54" s="116" t="str">
        <f t="shared" si="62"/>
        <v>'Carved By Mother Nature' by Ian Sutherland
Score: 19.8/30
Judges Comments: could use more depth of field, no evidence of carving, lots of saturation (too much?)</v>
      </c>
    </row>
    <row r="55" spans="1:35" ht="45.75" customHeight="1">
      <c r="A55" s="34">
        <v>38</v>
      </c>
      <c r="B55" s="34" t="s">
        <v>23</v>
      </c>
      <c r="C55" s="80" t="s">
        <v>77</v>
      </c>
      <c r="D55" s="35" t="s">
        <v>60</v>
      </c>
      <c r="E55" s="58">
        <v>6</v>
      </c>
      <c r="F55" s="59">
        <v>6.5</v>
      </c>
      <c r="G55" s="59">
        <v>7</v>
      </c>
      <c r="H55" s="60">
        <f t="shared" si="46"/>
        <v>19.5</v>
      </c>
      <c r="I55" s="61">
        <v>6.5</v>
      </c>
      <c r="J55" s="62">
        <v>6</v>
      </c>
      <c r="K55" s="62">
        <v>7</v>
      </c>
      <c r="L55" s="63">
        <f t="shared" si="47"/>
        <v>19.5</v>
      </c>
      <c r="M55" s="58">
        <v>6</v>
      </c>
      <c r="N55" s="62">
        <v>6</v>
      </c>
      <c r="O55" s="62">
        <v>7</v>
      </c>
      <c r="P55" s="60">
        <f t="shared" si="48"/>
        <v>19</v>
      </c>
      <c r="Q55" s="42">
        <f t="shared" si="49"/>
        <v>19.333333333333332</v>
      </c>
      <c r="R55" s="86" t="str">
        <f>VLOOKUP(AC55,'Judging Data Entry - Digital'!$AC$2:$AD$6,2,FALSE)</f>
        <v> </v>
      </c>
      <c r="S55" s="75" t="s">
        <v>199</v>
      </c>
      <c r="U55" s="5" t="b">
        <f t="shared" si="50"/>
        <v>0</v>
      </c>
      <c r="V55" s="5">
        <f t="shared" si="51"/>
        <v>0</v>
      </c>
      <c r="W55" s="5" t="b">
        <f t="shared" si="52"/>
        <v>0</v>
      </c>
      <c r="X55" s="5">
        <f t="shared" si="53"/>
        <v>0</v>
      </c>
      <c r="Y55" s="5" t="b">
        <f t="shared" si="54"/>
        <v>0</v>
      </c>
      <c r="Z55" s="5">
        <f t="shared" si="55"/>
        <v>0</v>
      </c>
      <c r="AA55" s="5" t="b">
        <f t="shared" si="56"/>
        <v>0</v>
      </c>
      <c r="AB55" s="5">
        <f t="shared" si="57"/>
        <v>0</v>
      </c>
      <c r="AC55" s="5">
        <f t="shared" si="58"/>
        <v>0</v>
      </c>
      <c r="AE55" s="43">
        <f t="shared" si="59"/>
        <v>19.333333333333332</v>
      </c>
      <c r="AG55" s="44" t="str">
        <f t="shared" si="60"/>
        <v>Score: 19.3/30</v>
      </c>
      <c r="AH55" s="44">
        <f t="shared" si="61"/>
      </c>
      <c r="AI55" s="116" t="str">
        <f t="shared" si="62"/>
        <v>'Erosion' by Howard Brown
Score: 19.3/30
Judges Comments: good lighting on the right side, left side needs a bit of burning, perhaps a longer exposure may enhance</v>
      </c>
    </row>
    <row r="56" spans="1:35" ht="45.75" customHeight="1">
      <c r="A56" s="34">
        <v>39</v>
      </c>
      <c r="B56" s="34" t="s">
        <v>23</v>
      </c>
      <c r="C56" s="80" t="s">
        <v>109</v>
      </c>
      <c r="D56" s="35" t="s">
        <v>45</v>
      </c>
      <c r="E56" s="58">
        <v>6.5</v>
      </c>
      <c r="F56" s="59">
        <v>5</v>
      </c>
      <c r="G56" s="59">
        <v>7</v>
      </c>
      <c r="H56" s="60">
        <f t="shared" si="46"/>
        <v>18.5</v>
      </c>
      <c r="I56" s="61">
        <v>6.5</v>
      </c>
      <c r="J56" s="62">
        <v>5</v>
      </c>
      <c r="K56" s="62">
        <v>7</v>
      </c>
      <c r="L56" s="63">
        <f t="shared" si="47"/>
        <v>18.5</v>
      </c>
      <c r="M56" s="58">
        <v>6</v>
      </c>
      <c r="N56" s="62">
        <v>5</v>
      </c>
      <c r="O56" s="62">
        <v>7</v>
      </c>
      <c r="P56" s="60">
        <f t="shared" si="48"/>
        <v>18</v>
      </c>
      <c r="Q56" s="42">
        <f t="shared" si="49"/>
        <v>18.333333333333332</v>
      </c>
      <c r="R56" s="86" t="str">
        <f>VLOOKUP(AC56,'Judging Data Entry - Digital'!$AC$2:$AD$6,2,FALSE)</f>
        <v> </v>
      </c>
      <c r="S56" s="75" t="s">
        <v>200</v>
      </c>
      <c r="U56" s="5" t="b">
        <f t="shared" si="50"/>
        <v>0</v>
      </c>
      <c r="V56" s="5">
        <f t="shared" si="51"/>
        <v>0</v>
      </c>
      <c r="W56" s="5" t="b">
        <f t="shared" si="52"/>
        <v>0</v>
      </c>
      <c r="X56" s="5">
        <f t="shared" si="53"/>
        <v>0</v>
      </c>
      <c r="Y56" s="5" t="b">
        <f t="shared" si="54"/>
        <v>0</v>
      </c>
      <c r="Z56" s="5">
        <f t="shared" si="55"/>
        <v>0</v>
      </c>
      <c r="AA56" s="5" t="b">
        <f t="shared" si="56"/>
        <v>0</v>
      </c>
      <c r="AB56" s="5">
        <f t="shared" si="57"/>
        <v>0</v>
      </c>
      <c r="AC56" s="5">
        <f t="shared" si="58"/>
        <v>0</v>
      </c>
      <c r="AE56" s="43">
        <f t="shared" si="59"/>
        <v>18.333333333333332</v>
      </c>
      <c r="AG56" s="44" t="str">
        <f t="shared" si="60"/>
        <v>Score: 18.3/30</v>
      </c>
      <c r="AH56" s="44">
        <f t="shared" si="61"/>
      </c>
      <c r="AI56" s="116" t="str">
        <f t="shared" si="62"/>
        <v>'Explosion of Colour' by Barry Singer
Score: 18.3/30
Judges Comments: weak title, harsh lighting - take photo on cloudy day or create shade, image is weak for this clinic</v>
      </c>
    </row>
    <row r="57" spans="1:35" ht="45.75" customHeight="1">
      <c r="A57" s="34">
        <v>40</v>
      </c>
      <c r="B57" s="34" t="s">
        <v>23</v>
      </c>
      <c r="C57" s="80" t="s">
        <v>110</v>
      </c>
      <c r="D57" s="35" t="s">
        <v>131</v>
      </c>
      <c r="E57" s="58">
        <v>6</v>
      </c>
      <c r="F57" s="59">
        <v>6</v>
      </c>
      <c r="G57" s="59">
        <v>7</v>
      </c>
      <c r="H57" s="60">
        <f t="shared" si="46"/>
        <v>19</v>
      </c>
      <c r="I57" s="61">
        <v>6</v>
      </c>
      <c r="J57" s="62">
        <v>6</v>
      </c>
      <c r="K57" s="62">
        <v>6</v>
      </c>
      <c r="L57" s="63">
        <f t="shared" si="47"/>
        <v>18</v>
      </c>
      <c r="M57" s="58">
        <v>6</v>
      </c>
      <c r="N57" s="62">
        <v>6.5</v>
      </c>
      <c r="O57" s="62">
        <v>7</v>
      </c>
      <c r="P57" s="60">
        <f t="shared" si="48"/>
        <v>19.5</v>
      </c>
      <c r="Q57" s="42">
        <f t="shared" si="49"/>
        <v>18.833333333333332</v>
      </c>
      <c r="R57" s="86" t="str">
        <f>VLOOKUP(AC57,'Judging Data Entry - Digital'!$AC$2:$AD$6,2,FALSE)</f>
        <v> </v>
      </c>
      <c r="S57" s="75" t="s">
        <v>201</v>
      </c>
      <c r="U57" s="5" t="b">
        <f t="shared" si="50"/>
        <v>0</v>
      </c>
      <c r="V57" s="5">
        <f t="shared" si="51"/>
        <v>0</v>
      </c>
      <c r="W57" s="5" t="b">
        <f t="shared" si="52"/>
        <v>0</v>
      </c>
      <c r="X57" s="5">
        <f t="shared" si="53"/>
        <v>0</v>
      </c>
      <c r="Y57" s="5" t="b">
        <f t="shared" si="54"/>
        <v>0</v>
      </c>
      <c r="Z57" s="5">
        <f t="shared" si="55"/>
        <v>0</v>
      </c>
      <c r="AA57" s="5" t="b">
        <f t="shared" si="56"/>
        <v>0</v>
      </c>
      <c r="AB57" s="5">
        <f t="shared" si="57"/>
        <v>0</v>
      </c>
      <c r="AC57" s="5">
        <f t="shared" si="58"/>
        <v>0</v>
      </c>
      <c r="AE57" s="43">
        <f t="shared" si="59"/>
        <v>18.833333333333332</v>
      </c>
      <c r="AG57" s="44" t="str">
        <f t="shared" si="60"/>
        <v>Score: 18.8/30</v>
      </c>
      <c r="AH57" s="44">
        <f t="shared" si="61"/>
      </c>
      <c r="AI57" s="116" t="str">
        <f t="shared" si="62"/>
        <v>'Explosion' by Nina Henry
Score: 18.8/30
Judges Comments: good image for the clinic, need more depth of field, good moment capture</v>
      </c>
    </row>
    <row r="58" spans="1:35" ht="45.75" customHeight="1">
      <c r="A58" s="34">
        <v>41</v>
      </c>
      <c r="B58" s="34" t="s">
        <v>23</v>
      </c>
      <c r="C58" s="80" t="s">
        <v>111</v>
      </c>
      <c r="D58" s="35" t="s">
        <v>35</v>
      </c>
      <c r="E58" s="113">
        <v>7.5</v>
      </c>
      <c r="F58" s="62">
        <v>6.5</v>
      </c>
      <c r="G58" s="62">
        <v>7</v>
      </c>
      <c r="H58" s="110">
        <f t="shared" si="46"/>
        <v>21</v>
      </c>
      <c r="I58" s="111">
        <v>7.5</v>
      </c>
      <c r="J58" s="62">
        <v>6</v>
      </c>
      <c r="K58" s="62">
        <v>7</v>
      </c>
      <c r="L58" s="112">
        <f t="shared" si="47"/>
        <v>20.5</v>
      </c>
      <c r="M58" s="113">
        <v>6.5</v>
      </c>
      <c r="N58" s="62">
        <v>6</v>
      </c>
      <c r="O58" s="62">
        <v>6</v>
      </c>
      <c r="P58" s="60">
        <f t="shared" si="48"/>
        <v>18.5</v>
      </c>
      <c r="Q58" s="42">
        <f t="shared" si="49"/>
        <v>20</v>
      </c>
      <c r="R58" s="86" t="str">
        <f>VLOOKUP(AC58,'Judging Data Entry - Digital'!$AC$2:$AD$6,2,FALSE)</f>
        <v> </v>
      </c>
      <c r="S58" s="75" t="s">
        <v>202</v>
      </c>
      <c r="U58" s="5" t="b">
        <f t="shared" si="50"/>
        <v>0</v>
      </c>
      <c r="V58" s="5">
        <f t="shared" si="51"/>
        <v>0</v>
      </c>
      <c r="W58" s="5" t="b">
        <f t="shared" si="52"/>
        <v>0</v>
      </c>
      <c r="X58" s="5">
        <f t="shared" si="53"/>
        <v>0</v>
      </c>
      <c r="Y58" s="5" t="b">
        <f t="shared" si="54"/>
        <v>0</v>
      </c>
      <c r="Z58" s="5">
        <f t="shared" si="55"/>
        <v>0</v>
      </c>
      <c r="AA58" s="5" t="b">
        <f t="shared" si="56"/>
        <v>0</v>
      </c>
      <c r="AB58" s="5">
        <f t="shared" si="57"/>
        <v>0</v>
      </c>
      <c r="AC58" s="5">
        <f t="shared" si="58"/>
        <v>0</v>
      </c>
      <c r="AE58" s="43">
        <f t="shared" si="59"/>
        <v>20</v>
      </c>
      <c r="AG58" s="44" t="str">
        <f t="shared" si="60"/>
        <v>Score: 20/30</v>
      </c>
      <c r="AH58" s="44">
        <f t="shared" si="61"/>
      </c>
      <c r="AI58" s="116" t="str">
        <f t="shared" si="62"/>
        <v>'Forest Reborn' by Michael Cuggy
Score: 20/30
Judges Comments: good color contrast, great composition, weak clinic submission image</v>
      </c>
    </row>
    <row r="59" spans="1:35" ht="45.75" customHeight="1">
      <c r="A59" s="34">
        <v>42</v>
      </c>
      <c r="B59" s="34" t="s">
        <v>23</v>
      </c>
      <c r="C59" s="80" t="s">
        <v>112</v>
      </c>
      <c r="D59" s="35" t="s">
        <v>41</v>
      </c>
      <c r="E59" s="58">
        <v>6</v>
      </c>
      <c r="F59" s="59">
        <v>5</v>
      </c>
      <c r="G59" s="59">
        <v>6</v>
      </c>
      <c r="H59" s="60">
        <f t="shared" si="46"/>
        <v>17</v>
      </c>
      <c r="I59" s="61">
        <v>6</v>
      </c>
      <c r="J59" s="62">
        <v>5</v>
      </c>
      <c r="K59" s="62">
        <v>6</v>
      </c>
      <c r="L59" s="63">
        <f t="shared" si="47"/>
        <v>17</v>
      </c>
      <c r="M59" s="58">
        <v>6</v>
      </c>
      <c r="N59" s="62">
        <v>5</v>
      </c>
      <c r="O59" s="62">
        <v>6</v>
      </c>
      <c r="P59" s="60">
        <f t="shared" si="48"/>
        <v>17</v>
      </c>
      <c r="Q59" s="42">
        <f t="shared" si="49"/>
        <v>17</v>
      </c>
      <c r="R59" s="86" t="str">
        <f>VLOOKUP(AC59,'Judging Data Entry - Digital'!$AC$2:$AD$6,2,FALSE)</f>
        <v> </v>
      </c>
      <c r="S59" s="75" t="s">
        <v>203</v>
      </c>
      <c r="U59" s="5" t="b">
        <f t="shared" si="50"/>
        <v>0</v>
      </c>
      <c r="V59" s="5">
        <f t="shared" si="51"/>
        <v>0</v>
      </c>
      <c r="W59" s="5" t="b">
        <f t="shared" si="52"/>
        <v>0</v>
      </c>
      <c r="X59" s="5">
        <f t="shared" si="53"/>
        <v>0</v>
      </c>
      <c r="Y59" s="5" t="b">
        <f t="shared" si="54"/>
        <v>0</v>
      </c>
      <c r="Z59" s="5">
        <f t="shared" si="55"/>
        <v>0</v>
      </c>
      <c r="AA59" s="5" t="b">
        <f t="shared" si="56"/>
        <v>0</v>
      </c>
      <c r="AB59" s="5">
        <f t="shared" si="57"/>
        <v>0</v>
      </c>
      <c r="AC59" s="5">
        <f t="shared" si="58"/>
        <v>0</v>
      </c>
      <c r="AE59" s="43">
        <f t="shared" si="59"/>
        <v>17</v>
      </c>
      <c r="AG59" s="44" t="str">
        <f t="shared" si="60"/>
        <v>Score: 17/30</v>
      </c>
      <c r="AH59" s="44">
        <f t="shared" si="61"/>
      </c>
      <c r="AI59" s="116" t="str">
        <f t="shared" si="62"/>
        <v>'Golden Dancer' by Philip McNeill
Score: 17/30
Judges Comments: great title but need a slower shutter speed to capture the leaves dancing, nice fall shot, can't see the power of nature</v>
      </c>
    </row>
    <row r="60" spans="1:35" ht="45.75" customHeight="1">
      <c r="A60" s="34">
        <v>43</v>
      </c>
      <c r="B60" s="34" t="s">
        <v>23</v>
      </c>
      <c r="C60" s="80" t="s">
        <v>113</v>
      </c>
      <c r="D60" s="35" t="s">
        <v>38</v>
      </c>
      <c r="E60" s="58">
        <v>7</v>
      </c>
      <c r="F60" s="59">
        <v>6.5</v>
      </c>
      <c r="G60" s="59">
        <v>7</v>
      </c>
      <c r="H60" s="60">
        <f t="shared" si="46"/>
        <v>20.5</v>
      </c>
      <c r="I60" s="61">
        <v>7</v>
      </c>
      <c r="J60" s="62">
        <v>6.5</v>
      </c>
      <c r="K60" s="62">
        <v>6</v>
      </c>
      <c r="L60" s="63">
        <f t="shared" si="47"/>
        <v>19.5</v>
      </c>
      <c r="M60" s="58">
        <v>8.5</v>
      </c>
      <c r="N60" s="62">
        <v>6.5</v>
      </c>
      <c r="O60" s="62">
        <v>6</v>
      </c>
      <c r="P60" s="60">
        <f t="shared" si="48"/>
        <v>21</v>
      </c>
      <c r="Q60" s="42">
        <f t="shared" si="49"/>
        <v>20.333333333333332</v>
      </c>
      <c r="R60" s="86" t="str">
        <f>VLOOKUP(AC60,'Judging Data Entry - Digital'!$AC$2:$AD$6,2,FALSE)</f>
        <v> </v>
      </c>
      <c r="S60" s="75" t="s">
        <v>204</v>
      </c>
      <c r="U60" s="5" t="b">
        <f t="shared" si="50"/>
        <v>0</v>
      </c>
      <c r="V60" s="5">
        <f t="shared" si="51"/>
        <v>0</v>
      </c>
      <c r="W60" s="5" t="b">
        <f t="shared" si="52"/>
        <v>0</v>
      </c>
      <c r="X60" s="5">
        <f t="shared" si="53"/>
        <v>0</v>
      </c>
      <c r="Y60" s="5" t="b">
        <f t="shared" si="54"/>
        <v>0</v>
      </c>
      <c r="Z60" s="5">
        <f t="shared" si="55"/>
        <v>0</v>
      </c>
      <c r="AA60" s="5" t="b">
        <f t="shared" si="56"/>
        <v>0</v>
      </c>
      <c r="AB60" s="5">
        <f t="shared" si="57"/>
        <v>0</v>
      </c>
      <c r="AC60" s="5">
        <f t="shared" si="58"/>
        <v>0</v>
      </c>
      <c r="AE60" s="43">
        <f t="shared" si="59"/>
        <v>20.333333333333332</v>
      </c>
      <c r="AG60" s="44" t="str">
        <f t="shared" si="60"/>
        <v>Score: 20.3/30</v>
      </c>
      <c r="AH60" s="44">
        <f t="shared" si="61"/>
      </c>
      <c r="AI60" s="116" t="str">
        <f t="shared" si="62"/>
        <v>'In the Rush of Things' by Bruce Guenter
Score: 20.3/30
Judges Comments: good perspective, good choice of shutter speed, nice title</v>
      </c>
    </row>
    <row r="61" spans="1:35" ht="45.75" customHeight="1">
      <c r="A61" s="34">
        <v>44</v>
      </c>
      <c r="B61" s="34" t="s">
        <v>23</v>
      </c>
      <c r="C61" s="80" t="s">
        <v>114</v>
      </c>
      <c r="D61" s="35" t="s">
        <v>30</v>
      </c>
      <c r="E61" s="58">
        <v>7.5</v>
      </c>
      <c r="F61" s="59">
        <v>6</v>
      </c>
      <c r="G61" s="59">
        <v>8</v>
      </c>
      <c r="H61" s="60">
        <f t="shared" si="46"/>
        <v>21.5</v>
      </c>
      <c r="I61" s="61">
        <v>7</v>
      </c>
      <c r="J61" s="62">
        <v>6</v>
      </c>
      <c r="K61" s="62">
        <v>8</v>
      </c>
      <c r="L61" s="63">
        <f t="shared" si="47"/>
        <v>21</v>
      </c>
      <c r="M61" s="58">
        <v>8</v>
      </c>
      <c r="N61" s="62">
        <v>6</v>
      </c>
      <c r="O61" s="62">
        <v>8</v>
      </c>
      <c r="P61" s="60">
        <f t="shared" si="48"/>
        <v>22</v>
      </c>
      <c r="Q61" s="42">
        <f t="shared" si="49"/>
        <v>21.5</v>
      </c>
      <c r="R61" s="86" t="str">
        <f>VLOOKUP(AC61,'Judging Data Entry - Digital'!$AC$2:$AD$6,2,FALSE)</f>
        <v> </v>
      </c>
      <c r="S61" s="75" t="s">
        <v>205</v>
      </c>
      <c r="U61" s="5" t="b">
        <f t="shared" si="50"/>
        <v>0</v>
      </c>
      <c r="V61" s="5">
        <f t="shared" si="51"/>
        <v>0</v>
      </c>
      <c r="W61" s="5" t="b">
        <f t="shared" si="52"/>
        <v>0</v>
      </c>
      <c r="X61" s="5">
        <f t="shared" si="53"/>
        <v>0</v>
      </c>
      <c r="Y61" s="5" t="b">
        <f t="shared" si="54"/>
        <v>0</v>
      </c>
      <c r="Z61" s="5">
        <f t="shared" si="55"/>
        <v>0</v>
      </c>
      <c r="AA61" s="5" t="b">
        <f t="shared" si="56"/>
        <v>0</v>
      </c>
      <c r="AB61" s="5">
        <f t="shared" si="57"/>
        <v>0</v>
      </c>
      <c r="AC61" s="5">
        <f t="shared" si="58"/>
        <v>0</v>
      </c>
      <c r="AE61" s="43">
        <f t="shared" si="59"/>
        <v>21.5</v>
      </c>
      <c r="AG61" s="44" t="str">
        <f t="shared" si="60"/>
        <v>Score: 21.5/30</v>
      </c>
      <c r="AH61" s="44">
        <f t="shared" si="61"/>
      </c>
      <c r="AI61" s="116" t="str">
        <f t="shared" si="62"/>
        <v>'Into the Blue' by Cathy Anderson
Score: 21.5/30
Judges Comments: nice colors and wavy lines, weak title, rock on left side is distracting</v>
      </c>
    </row>
    <row r="62" spans="1:35" ht="45.75" customHeight="1">
      <c r="A62" s="34">
        <v>45</v>
      </c>
      <c r="B62" s="34" t="s">
        <v>23</v>
      </c>
      <c r="C62" s="80" t="s">
        <v>115</v>
      </c>
      <c r="D62" s="35" t="s">
        <v>31</v>
      </c>
      <c r="E62" s="58">
        <v>8.5</v>
      </c>
      <c r="F62" s="59">
        <v>7</v>
      </c>
      <c r="G62" s="59">
        <v>8</v>
      </c>
      <c r="H62" s="60">
        <f t="shared" si="46"/>
        <v>23.5</v>
      </c>
      <c r="I62" s="61">
        <v>8.5</v>
      </c>
      <c r="J62" s="62">
        <v>7</v>
      </c>
      <c r="K62" s="62">
        <v>8</v>
      </c>
      <c r="L62" s="63">
        <f t="shared" si="47"/>
        <v>23.5</v>
      </c>
      <c r="M62" s="58">
        <v>8.5</v>
      </c>
      <c r="N62" s="62">
        <v>6.5</v>
      </c>
      <c r="O62" s="62">
        <v>8</v>
      </c>
      <c r="P62" s="60">
        <f t="shared" si="48"/>
        <v>23</v>
      </c>
      <c r="Q62" s="42">
        <f t="shared" si="49"/>
        <v>23.333333333333332</v>
      </c>
      <c r="R62" s="86" t="str">
        <f>VLOOKUP(AC62,'Judging Data Entry - Digital'!$AC$2:$AD$6,2,FALSE)</f>
        <v>HM</v>
      </c>
      <c r="S62" s="75" t="s">
        <v>206</v>
      </c>
      <c r="U62" s="5" t="b">
        <f t="shared" si="50"/>
        <v>0</v>
      </c>
      <c r="V62" s="5">
        <f t="shared" si="51"/>
        <v>0</v>
      </c>
      <c r="W62" s="5" t="b">
        <f t="shared" si="52"/>
        <v>1</v>
      </c>
      <c r="X62" s="5">
        <f t="shared" si="53"/>
        <v>1</v>
      </c>
      <c r="Y62" s="5" t="b">
        <f t="shared" si="54"/>
        <v>0</v>
      </c>
      <c r="Z62" s="5">
        <f t="shared" si="55"/>
        <v>0</v>
      </c>
      <c r="AA62" s="5" t="b">
        <f t="shared" si="56"/>
        <v>0</v>
      </c>
      <c r="AB62" s="5">
        <f t="shared" si="57"/>
        <v>0</v>
      </c>
      <c r="AC62" s="5">
        <f t="shared" si="58"/>
        <v>3</v>
      </c>
      <c r="AE62" s="43">
        <f t="shared" si="59"/>
        <v>23.333333333333332</v>
      </c>
      <c r="AG62" s="44" t="str">
        <f t="shared" si="60"/>
        <v>Score: 23.3/30</v>
      </c>
      <c r="AH62" s="44" t="str">
        <f t="shared" si="61"/>
        <v>Honorable Mention</v>
      </c>
      <c r="AI62" s="116" t="str">
        <f t="shared" si="62"/>
        <v>'Lift &amp; Separate' by Brian Barnhill
Score: 23.3/30
Honorable Mention
Judges Comments: nice colors and contrast, clever title, </v>
      </c>
    </row>
    <row r="63" spans="1:35" ht="45.75" customHeight="1">
      <c r="A63" s="34">
        <v>46</v>
      </c>
      <c r="B63" s="34" t="s">
        <v>23</v>
      </c>
      <c r="C63" s="80" t="s">
        <v>116</v>
      </c>
      <c r="D63" s="35" t="s">
        <v>36</v>
      </c>
      <c r="E63" s="58">
        <v>5</v>
      </c>
      <c r="F63" s="59">
        <v>5</v>
      </c>
      <c r="G63" s="59">
        <v>6</v>
      </c>
      <c r="H63" s="60">
        <f t="shared" si="46"/>
        <v>16</v>
      </c>
      <c r="I63" s="61">
        <v>5</v>
      </c>
      <c r="J63" s="62">
        <v>5</v>
      </c>
      <c r="K63" s="62">
        <v>6</v>
      </c>
      <c r="L63" s="63">
        <f t="shared" si="47"/>
        <v>16</v>
      </c>
      <c r="M63" s="58">
        <v>5</v>
      </c>
      <c r="N63" s="62">
        <v>5</v>
      </c>
      <c r="O63" s="62">
        <v>6</v>
      </c>
      <c r="P63" s="60">
        <f t="shared" si="48"/>
        <v>16</v>
      </c>
      <c r="Q63" s="42">
        <f t="shared" si="49"/>
        <v>16</v>
      </c>
      <c r="R63" s="86" t="str">
        <f>VLOOKUP(AC63,'Judging Data Entry - Digital'!$AC$2:$AD$6,2,FALSE)</f>
        <v> </v>
      </c>
      <c r="S63" s="75" t="s">
        <v>207</v>
      </c>
      <c r="U63" s="5" t="b">
        <f t="shared" si="50"/>
        <v>0</v>
      </c>
      <c r="V63" s="5">
        <f t="shared" si="51"/>
        <v>0</v>
      </c>
      <c r="W63" s="5" t="b">
        <f t="shared" si="52"/>
        <v>0</v>
      </c>
      <c r="X63" s="5">
        <f t="shared" si="53"/>
        <v>0</v>
      </c>
      <c r="Y63" s="5" t="b">
        <f t="shared" si="54"/>
        <v>0</v>
      </c>
      <c r="Z63" s="5">
        <f t="shared" si="55"/>
        <v>0</v>
      </c>
      <c r="AA63" s="5" t="b">
        <f t="shared" si="56"/>
        <v>0</v>
      </c>
      <c r="AB63" s="5">
        <f t="shared" si="57"/>
        <v>0</v>
      </c>
      <c r="AC63" s="5">
        <f t="shared" si="58"/>
        <v>0</v>
      </c>
      <c r="AE63" s="43">
        <f t="shared" si="59"/>
        <v>16</v>
      </c>
      <c r="AG63" s="44" t="str">
        <f t="shared" si="60"/>
        <v>Score: 16/30</v>
      </c>
      <c r="AH63" s="44">
        <f t="shared" si="61"/>
      </c>
      <c r="AI63" s="116" t="str">
        <f t="shared" si="62"/>
        <v>'Meteor Crater...Created in a Moment' by Gayvin Franson
Score: 16/30
Judges Comments: this style of image does not belong in the TR category, interesting image of the crater</v>
      </c>
    </row>
    <row r="64" spans="1:35" ht="45.75" customHeight="1">
      <c r="A64" s="34">
        <v>47</v>
      </c>
      <c r="B64" s="34" t="s">
        <v>23</v>
      </c>
      <c r="C64" s="80" t="s">
        <v>117</v>
      </c>
      <c r="D64" s="35" t="s">
        <v>129</v>
      </c>
      <c r="E64" s="58">
        <v>7</v>
      </c>
      <c r="F64" s="59">
        <v>6</v>
      </c>
      <c r="G64" s="59">
        <v>6</v>
      </c>
      <c r="H64" s="60">
        <f t="shared" si="46"/>
        <v>19</v>
      </c>
      <c r="I64" s="61">
        <v>7</v>
      </c>
      <c r="J64" s="62">
        <v>6</v>
      </c>
      <c r="K64" s="62">
        <v>6</v>
      </c>
      <c r="L64" s="63">
        <f t="shared" si="47"/>
        <v>19</v>
      </c>
      <c r="M64" s="58">
        <v>7.5</v>
      </c>
      <c r="N64" s="62">
        <v>6</v>
      </c>
      <c r="O64" s="62">
        <v>7</v>
      </c>
      <c r="P64" s="60">
        <f t="shared" si="48"/>
        <v>20.5</v>
      </c>
      <c r="Q64" s="42">
        <f t="shared" si="49"/>
        <v>19.5</v>
      </c>
      <c r="R64" s="86" t="str">
        <f>VLOOKUP(AC64,'Judging Data Entry - Digital'!$AC$2:$AD$6,2,FALSE)</f>
        <v> </v>
      </c>
      <c r="S64" s="75" t="s">
        <v>224</v>
      </c>
      <c r="U64" s="5" t="b">
        <f t="shared" si="50"/>
        <v>0</v>
      </c>
      <c r="V64" s="5">
        <f t="shared" si="51"/>
        <v>0</v>
      </c>
      <c r="W64" s="5" t="b">
        <f t="shared" si="52"/>
        <v>0</v>
      </c>
      <c r="X64" s="5">
        <f t="shared" si="53"/>
        <v>0</v>
      </c>
      <c r="Y64" s="5" t="b">
        <f t="shared" si="54"/>
        <v>0</v>
      </c>
      <c r="Z64" s="5">
        <f t="shared" si="55"/>
        <v>0</v>
      </c>
      <c r="AA64" s="5" t="b">
        <f t="shared" si="56"/>
        <v>0</v>
      </c>
      <c r="AB64" s="5">
        <f t="shared" si="57"/>
        <v>0</v>
      </c>
      <c r="AC64" s="5">
        <f t="shared" si="58"/>
        <v>0</v>
      </c>
      <c r="AE64" s="43">
        <f t="shared" si="59"/>
        <v>19.5</v>
      </c>
      <c r="AG64" s="44" t="str">
        <f t="shared" si="60"/>
        <v>Score: 19.5/30</v>
      </c>
      <c r="AH64" s="44">
        <f t="shared" si="61"/>
      </c>
      <c r="AI64" s="116" t="str">
        <f t="shared" si="62"/>
        <v>'Niagara!' by Richard Kerbes
Score: 19.5/30
Judges Comments: needs more depth of field, one of cleanest Niagara Falls composition, </v>
      </c>
    </row>
    <row r="65" spans="1:35" ht="45.75" customHeight="1">
      <c r="A65" s="34">
        <v>48</v>
      </c>
      <c r="B65" s="34" t="s">
        <v>23</v>
      </c>
      <c r="C65" s="80" t="s">
        <v>118</v>
      </c>
      <c r="D65" s="35" t="s">
        <v>51</v>
      </c>
      <c r="E65" s="58">
        <v>8</v>
      </c>
      <c r="F65" s="59">
        <v>6</v>
      </c>
      <c r="G65" s="62">
        <v>8</v>
      </c>
      <c r="H65" s="110">
        <f t="shared" si="46"/>
        <v>22</v>
      </c>
      <c r="I65" s="111">
        <v>7</v>
      </c>
      <c r="J65" s="62">
        <v>6</v>
      </c>
      <c r="K65" s="62">
        <v>7.5</v>
      </c>
      <c r="L65" s="112">
        <f t="shared" si="47"/>
        <v>20.5</v>
      </c>
      <c r="M65" s="113">
        <v>7</v>
      </c>
      <c r="N65" s="62">
        <v>6</v>
      </c>
      <c r="O65" s="62">
        <v>7</v>
      </c>
      <c r="P65" s="60">
        <f t="shared" si="48"/>
        <v>20</v>
      </c>
      <c r="Q65" s="42">
        <f t="shared" si="49"/>
        <v>20.833333333333332</v>
      </c>
      <c r="R65" s="86" t="str">
        <f>VLOOKUP(AC65,'Judging Data Entry - Digital'!$AC$2:$AD$6,2,FALSE)</f>
        <v> </v>
      </c>
      <c r="S65" s="75" t="s">
        <v>208</v>
      </c>
      <c r="U65" s="5" t="b">
        <f t="shared" si="50"/>
        <v>0</v>
      </c>
      <c r="V65" s="5">
        <f t="shared" si="51"/>
        <v>0</v>
      </c>
      <c r="W65" s="5" t="b">
        <f t="shared" si="52"/>
        <v>0</v>
      </c>
      <c r="X65" s="5">
        <f t="shared" si="53"/>
        <v>0</v>
      </c>
      <c r="Y65" s="5" t="b">
        <f t="shared" si="54"/>
        <v>0</v>
      </c>
      <c r="Z65" s="5">
        <f t="shared" si="55"/>
        <v>0</v>
      </c>
      <c r="AA65" s="5" t="b">
        <f t="shared" si="56"/>
        <v>0</v>
      </c>
      <c r="AB65" s="5">
        <f t="shared" si="57"/>
        <v>0</v>
      </c>
      <c r="AC65" s="5">
        <f t="shared" si="58"/>
        <v>0</v>
      </c>
      <c r="AE65" s="43">
        <f t="shared" si="59"/>
        <v>20.833333333333332</v>
      </c>
      <c r="AG65" s="44" t="str">
        <f t="shared" si="60"/>
        <v>Score: 20.8/30</v>
      </c>
      <c r="AH65" s="44">
        <f t="shared" si="61"/>
      </c>
      <c r="AI65" s="116" t="str">
        <f t="shared" si="62"/>
        <v>'Once Was' by Bob Anderson
Score: 20.8/30
Judges Comments: great composition, awesome exposure, possibly too much hand of man in the background, red digital frame is distracting</v>
      </c>
    </row>
    <row r="66" spans="1:35" ht="45.75" customHeight="1">
      <c r="A66" s="34">
        <v>49</v>
      </c>
      <c r="B66" s="34" t="s">
        <v>23</v>
      </c>
      <c r="C66" s="80" t="s">
        <v>119</v>
      </c>
      <c r="D66" s="35" t="s">
        <v>32</v>
      </c>
      <c r="E66" s="58">
        <v>7.5</v>
      </c>
      <c r="F66" s="59">
        <v>6.5</v>
      </c>
      <c r="G66" s="59">
        <v>6</v>
      </c>
      <c r="H66" s="60">
        <f t="shared" si="46"/>
        <v>20</v>
      </c>
      <c r="I66" s="61">
        <v>7</v>
      </c>
      <c r="J66" s="62">
        <v>6.5</v>
      </c>
      <c r="K66" s="62">
        <v>6</v>
      </c>
      <c r="L66" s="63">
        <f t="shared" si="47"/>
        <v>19.5</v>
      </c>
      <c r="M66" s="58">
        <v>7</v>
      </c>
      <c r="N66" s="62">
        <v>6.5</v>
      </c>
      <c r="O66" s="62">
        <v>6</v>
      </c>
      <c r="P66" s="60">
        <f t="shared" si="48"/>
        <v>19.5</v>
      </c>
      <c r="Q66" s="42">
        <f t="shared" si="49"/>
        <v>19.666666666666668</v>
      </c>
      <c r="R66" s="86" t="str">
        <f>VLOOKUP(AC66,'Judging Data Entry - Digital'!$AC$2:$AD$6,2,FALSE)</f>
        <v> </v>
      </c>
      <c r="S66" s="75" t="s">
        <v>209</v>
      </c>
      <c r="U66" s="5" t="b">
        <f t="shared" si="50"/>
        <v>0</v>
      </c>
      <c r="V66" s="5">
        <f t="shared" si="51"/>
        <v>0</v>
      </c>
      <c r="W66" s="5" t="b">
        <f t="shared" si="52"/>
        <v>0</v>
      </c>
      <c r="X66" s="5">
        <f t="shared" si="53"/>
        <v>0</v>
      </c>
      <c r="Y66" s="5" t="b">
        <f t="shared" si="54"/>
        <v>0</v>
      </c>
      <c r="Z66" s="5">
        <f t="shared" si="55"/>
        <v>0</v>
      </c>
      <c r="AA66" s="5" t="b">
        <f t="shared" si="56"/>
        <v>0</v>
      </c>
      <c r="AB66" s="5">
        <f t="shared" si="57"/>
        <v>0</v>
      </c>
      <c r="AC66" s="5">
        <f t="shared" si="58"/>
        <v>0</v>
      </c>
      <c r="AE66" s="43">
        <f t="shared" si="59"/>
        <v>19.666666666666668</v>
      </c>
      <c r="AG66" s="44" t="str">
        <f t="shared" si="60"/>
        <v>Score: 19.7/30</v>
      </c>
      <c r="AH66" s="44">
        <f t="shared" si="61"/>
      </c>
      <c r="AI66" s="116" t="str">
        <f t="shared" si="62"/>
        <v>'Pacific Roil' by Helen Brown
Score: 19.7/30
Judges Comments: nice color in the water and sky, lighten the foreground or crop it out,</v>
      </c>
    </row>
    <row r="67" spans="1:35" ht="45.75" customHeight="1">
      <c r="A67" s="34">
        <v>50</v>
      </c>
      <c r="B67" s="34" t="s">
        <v>23</v>
      </c>
      <c r="C67" s="80" t="s">
        <v>120</v>
      </c>
      <c r="D67" s="35" t="s">
        <v>132</v>
      </c>
      <c r="E67" s="58">
        <v>7</v>
      </c>
      <c r="F67" s="59">
        <v>6</v>
      </c>
      <c r="G67" s="59">
        <v>6</v>
      </c>
      <c r="H67" s="60">
        <f t="shared" si="46"/>
        <v>19</v>
      </c>
      <c r="I67" s="61">
        <v>6.5</v>
      </c>
      <c r="J67" s="62">
        <v>6</v>
      </c>
      <c r="K67" s="62">
        <v>6</v>
      </c>
      <c r="L67" s="63">
        <f t="shared" si="47"/>
        <v>18.5</v>
      </c>
      <c r="M67" s="58">
        <v>6.5</v>
      </c>
      <c r="N67" s="62">
        <v>6</v>
      </c>
      <c r="O67" s="62">
        <v>6</v>
      </c>
      <c r="P67" s="60">
        <f t="shared" si="48"/>
        <v>18.5</v>
      </c>
      <c r="Q67" s="42">
        <f t="shared" si="49"/>
        <v>18.666666666666668</v>
      </c>
      <c r="R67" s="86" t="str">
        <f>VLOOKUP(AC67,'Judging Data Entry - Digital'!$AC$2:$AD$6,2,FALSE)</f>
        <v> </v>
      </c>
      <c r="S67" s="75" t="s">
        <v>210</v>
      </c>
      <c r="U67" s="5" t="b">
        <f t="shared" si="50"/>
        <v>0</v>
      </c>
      <c r="V67" s="5">
        <f t="shared" si="51"/>
        <v>0</v>
      </c>
      <c r="W67" s="5" t="b">
        <f t="shared" si="52"/>
        <v>0</v>
      </c>
      <c r="X67" s="5">
        <f t="shared" si="53"/>
        <v>0</v>
      </c>
      <c r="Y67" s="5" t="b">
        <f t="shared" si="54"/>
        <v>0</v>
      </c>
      <c r="Z67" s="5">
        <f t="shared" si="55"/>
        <v>0</v>
      </c>
      <c r="AA67" s="5" t="b">
        <f t="shared" si="56"/>
        <v>0</v>
      </c>
      <c r="AB67" s="5">
        <f t="shared" si="57"/>
        <v>0</v>
      </c>
      <c r="AC67" s="5">
        <f t="shared" si="58"/>
        <v>0</v>
      </c>
      <c r="AE67" s="43">
        <f t="shared" si="59"/>
        <v>18.666666666666668</v>
      </c>
      <c r="AG67" s="44" t="str">
        <f t="shared" si="60"/>
        <v>Score: 18.7/30</v>
      </c>
      <c r="AH67" s="44">
        <f t="shared" si="61"/>
      </c>
      <c r="AI67" s="116" t="str">
        <f t="shared" si="62"/>
        <v>'Rebirth' by Lorilee Guenter
Score: 18.7/30
Judges Comments: nice concept, needs to be sharp and in focus all the way through it</v>
      </c>
    </row>
    <row r="68" spans="1:35" ht="45.75" customHeight="1">
      <c r="A68" s="34">
        <v>51</v>
      </c>
      <c r="B68" s="34" t="s">
        <v>23</v>
      </c>
      <c r="C68" s="80" t="s">
        <v>135</v>
      </c>
      <c r="D68" s="35" t="s">
        <v>42</v>
      </c>
      <c r="E68" s="58">
        <v>7</v>
      </c>
      <c r="F68" s="59">
        <v>6.5</v>
      </c>
      <c r="G68" s="59">
        <v>7</v>
      </c>
      <c r="H68" s="60">
        <f aca="true" t="shared" si="63" ref="H68:H75">E68+F68+G68</f>
        <v>20.5</v>
      </c>
      <c r="I68" s="61">
        <v>7.5</v>
      </c>
      <c r="J68" s="62">
        <v>6</v>
      </c>
      <c r="K68" s="62">
        <v>7</v>
      </c>
      <c r="L68" s="63">
        <f aca="true" t="shared" si="64" ref="L68:L75">I68+J68+K68</f>
        <v>20.5</v>
      </c>
      <c r="M68" s="58">
        <v>7</v>
      </c>
      <c r="N68" s="62">
        <v>6.5</v>
      </c>
      <c r="O68" s="62">
        <v>7</v>
      </c>
      <c r="P68" s="60">
        <f aca="true" t="shared" si="65" ref="P68:P75">M68+N68+O68</f>
        <v>20.5</v>
      </c>
      <c r="Q68" s="42">
        <f aca="true" t="shared" si="66" ref="Q68:Q75">(H68+L68+P68)/3</f>
        <v>20.5</v>
      </c>
      <c r="R68" s="86" t="str">
        <f>VLOOKUP(AC68,'Judging Data Entry - Digital'!$AC$2:$AD$6,2,FALSE)</f>
        <v> </v>
      </c>
      <c r="S68" s="75" t="s">
        <v>211</v>
      </c>
      <c r="U68" s="5" t="b">
        <f t="shared" si="50"/>
        <v>0</v>
      </c>
      <c r="V68" s="5">
        <f aca="true" t="shared" si="67" ref="V68:V75">IF(U68=TRUE,1,0)</f>
        <v>0</v>
      </c>
      <c r="W68" s="5" t="b">
        <f aca="true" t="shared" si="68" ref="W68:W75">AND($U$52=0,Q68&gt;21.99)</f>
        <v>0</v>
      </c>
      <c r="X68" s="5">
        <f aca="true" t="shared" si="69" ref="X68:X75">IF(W68=TRUE,1,0)</f>
        <v>0</v>
      </c>
      <c r="Y68" s="5" t="b">
        <f t="shared" si="54"/>
        <v>0</v>
      </c>
      <c r="Z68" s="5">
        <f aca="true" t="shared" si="70" ref="Z68:Z75">IF(Y68=TRUE,2,0)</f>
        <v>0</v>
      </c>
      <c r="AA68" s="5" t="b">
        <f t="shared" si="56"/>
        <v>0</v>
      </c>
      <c r="AB68" s="5">
        <f aca="true" t="shared" si="71" ref="AB68:AB75">IF(AA68=TRUE,1,0)</f>
        <v>0</v>
      </c>
      <c r="AC68" s="5">
        <f aca="true" t="shared" si="72" ref="AC68:AC75">U68+(W68*2)+X68+Y68+Z68</f>
        <v>0</v>
      </c>
      <c r="AE68" s="43">
        <f aca="true" t="shared" si="73" ref="AE68:AE75">Q68</f>
        <v>20.5</v>
      </c>
      <c r="AG68" s="44" t="str">
        <f t="shared" si="60"/>
        <v>Score: 20.5/30</v>
      </c>
      <c r="AH68" s="44">
        <f t="shared" si="61"/>
      </c>
      <c r="AI68" s="116" t="str">
        <f t="shared" si="62"/>
        <v>'Shaped by Wind and Water' by Kathy Meeres
Score: 20.5/30
Judges Comments: trees are distracting, good composition for the surroundings, </v>
      </c>
    </row>
    <row r="69" spans="1:35" ht="45.75" customHeight="1">
      <c r="A69" s="34">
        <v>52</v>
      </c>
      <c r="B69" s="34" t="s">
        <v>23</v>
      </c>
      <c r="C69" s="80" t="s">
        <v>121</v>
      </c>
      <c r="D69" s="35" t="s">
        <v>40</v>
      </c>
      <c r="E69" s="58">
        <v>7</v>
      </c>
      <c r="F69" s="59">
        <v>7</v>
      </c>
      <c r="G69" s="59">
        <v>6</v>
      </c>
      <c r="H69" s="60">
        <f t="shared" si="63"/>
        <v>20</v>
      </c>
      <c r="I69" s="61">
        <v>7</v>
      </c>
      <c r="J69" s="62">
        <v>6</v>
      </c>
      <c r="K69" s="62">
        <v>6</v>
      </c>
      <c r="L69" s="63">
        <f t="shared" si="64"/>
        <v>19</v>
      </c>
      <c r="M69" s="58">
        <v>7</v>
      </c>
      <c r="N69" s="62">
        <v>7</v>
      </c>
      <c r="O69" s="62">
        <v>6</v>
      </c>
      <c r="P69" s="60">
        <f t="shared" si="65"/>
        <v>20</v>
      </c>
      <c r="Q69" s="42">
        <f t="shared" si="66"/>
        <v>19.666666666666668</v>
      </c>
      <c r="R69" s="86" t="str">
        <f>VLOOKUP(AC69,'Judging Data Entry - Digital'!$AC$2:$AD$6,2,FALSE)</f>
        <v> </v>
      </c>
      <c r="S69" s="75" t="s">
        <v>212</v>
      </c>
      <c r="U69" s="5" t="b">
        <f t="shared" si="50"/>
        <v>0</v>
      </c>
      <c r="V69" s="5">
        <f t="shared" si="67"/>
        <v>0</v>
      </c>
      <c r="W69" s="5" t="b">
        <f t="shared" si="68"/>
        <v>0</v>
      </c>
      <c r="X69" s="5">
        <f t="shared" si="69"/>
        <v>0</v>
      </c>
      <c r="Y69" s="5" t="b">
        <f t="shared" si="54"/>
        <v>0</v>
      </c>
      <c r="Z69" s="5">
        <f t="shared" si="70"/>
        <v>0</v>
      </c>
      <c r="AA69" s="5" t="b">
        <f t="shared" si="56"/>
        <v>0</v>
      </c>
      <c r="AB69" s="5">
        <f t="shared" si="71"/>
        <v>0</v>
      </c>
      <c r="AC69" s="5">
        <f t="shared" si="72"/>
        <v>0</v>
      </c>
      <c r="AE69" s="43">
        <f t="shared" si="73"/>
        <v>19.666666666666668</v>
      </c>
      <c r="AG69" s="44" t="str">
        <f t="shared" si="60"/>
        <v>Score: 19.7/30</v>
      </c>
      <c r="AH69" s="44">
        <f t="shared" si="61"/>
      </c>
      <c r="AI69" s="116" t="str">
        <f t="shared" si="62"/>
        <v>'Stare Down' by Bruce Johnson
Score: 19.7/30
Judges Comments: crop off a little on the bottom, cool capture, nice pose</v>
      </c>
    </row>
    <row r="70" spans="1:35" ht="45.75" customHeight="1">
      <c r="A70" s="34">
        <v>53</v>
      </c>
      <c r="B70" s="34" t="s">
        <v>23</v>
      </c>
      <c r="C70" s="80" t="s">
        <v>122</v>
      </c>
      <c r="D70" s="35" t="s">
        <v>37</v>
      </c>
      <c r="E70" s="58">
        <v>6.5</v>
      </c>
      <c r="F70" s="59">
        <v>7</v>
      </c>
      <c r="G70" s="59">
        <v>8</v>
      </c>
      <c r="H70" s="60">
        <f t="shared" si="63"/>
        <v>21.5</v>
      </c>
      <c r="I70" s="61">
        <v>7</v>
      </c>
      <c r="J70" s="62">
        <v>7</v>
      </c>
      <c r="K70" s="62">
        <v>8</v>
      </c>
      <c r="L70" s="63">
        <f t="shared" si="64"/>
        <v>22</v>
      </c>
      <c r="M70" s="58">
        <v>7</v>
      </c>
      <c r="N70" s="62">
        <v>7</v>
      </c>
      <c r="O70" s="62">
        <v>7</v>
      </c>
      <c r="P70" s="60">
        <f t="shared" si="65"/>
        <v>21</v>
      </c>
      <c r="Q70" s="42">
        <f t="shared" si="66"/>
        <v>21.5</v>
      </c>
      <c r="R70" s="86" t="str">
        <f>VLOOKUP(AC70,'Judging Data Entry - Digital'!$AC$2:$AD$6,2,FALSE)</f>
        <v> </v>
      </c>
      <c r="S70" s="75" t="s">
        <v>213</v>
      </c>
      <c r="U70" s="5" t="b">
        <f t="shared" si="50"/>
        <v>0</v>
      </c>
      <c r="V70" s="5">
        <f t="shared" si="67"/>
        <v>0</v>
      </c>
      <c r="W70" s="5" t="b">
        <f t="shared" si="68"/>
        <v>0</v>
      </c>
      <c r="X70" s="5">
        <f t="shared" si="69"/>
        <v>0</v>
      </c>
      <c r="Y70" s="5" t="b">
        <f t="shared" si="54"/>
        <v>0</v>
      </c>
      <c r="Z70" s="5">
        <f t="shared" si="70"/>
        <v>0</v>
      </c>
      <c r="AA70" s="5" t="b">
        <f t="shared" si="56"/>
        <v>0</v>
      </c>
      <c r="AB70" s="5">
        <f t="shared" si="71"/>
        <v>0</v>
      </c>
      <c r="AC70" s="5">
        <f t="shared" si="72"/>
        <v>0</v>
      </c>
      <c r="AE70" s="43">
        <f t="shared" si="73"/>
        <v>21.5</v>
      </c>
      <c r="AG70" s="44" t="str">
        <f t="shared" si="60"/>
        <v>Score: 21.5/30</v>
      </c>
      <c r="AH70" s="44">
        <f t="shared" si="61"/>
      </c>
      <c r="AI70" s="116" t="str">
        <f t="shared" si="62"/>
        <v>'The Falls' by Ken Greenhorn
Score: 21.5/30
Judges Comments: nice perspective, nice shutter speed choice, would like to see more detail in the rocks to the left of the falls</v>
      </c>
    </row>
    <row r="71" spans="1:35" ht="45.75" customHeight="1">
      <c r="A71" s="34">
        <v>55</v>
      </c>
      <c r="B71" s="34" t="s">
        <v>23</v>
      </c>
      <c r="C71" s="80" t="s">
        <v>124</v>
      </c>
      <c r="D71" s="35" t="s">
        <v>46</v>
      </c>
      <c r="E71" s="58">
        <v>7.5</v>
      </c>
      <c r="F71" s="59">
        <v>6.5</v>
      </c>
      <c r="G71" s="59">
        <v>8</v>
      </c>
      <c r="H71" s="60">
        <f t="shared" si="63"/>
        <v>22</v>
      </c>
      <c r="I71" s="61">
        <v>7</v>
      </c>
      <c r="J71" s="62">
        <v>6</v>
      </c>
      <c r="K71" s="62">
        <v>8</v>
      </c>
      <c r="L71" s="63">
        <f t="shared" si="64"/>
        <v>21</v>
      </c>
      <c r="M71" s="58">
        <v>8</v>
      </c>
      <c r="N71" s="62">
        <v>6.5</v>
      </c>
      <c r="O71" s="62">
        <v>7</v>
      </c>
      <c r="P71" s="60">
        <f t="shared" si="65"/>
        <v>21.5</v>
      </c>
      <c r="Q71" s="42">
        <f t="shared" si="66"/>
        <v>21.5</v>
      </c>
      <c r="R71" s="86" t="str">
        <f>VLOOKUP(AC71,'Judging Data Entry - Digital'!$AC$2:$AD$6,2,FALSE)</f>
        <v> </v>
      </c>
      <c r="S71" s="75" t="s">
        <v>215</v>
      </c>
      <c r="U71" s="5" t="b">
        <f t="shared" si="50"/>
        <v>0</v>
      </c>
      <c r="V71" s="5">
        <f t="shared" si="67"/>
        <v>0</v>
      </c>
      <c r="W71" s="5" t="b">
        <f t="shared" si="68"/>
        <v>0</v>
      </c>
      <c r="X71" s="5">
        <f t="shared" si="69"/>
        <v>0</v>
      </c>
      <c r="Y71" s="5" t="b">
        <f t="shared" si="54"/>
        <v>0</v>
      </c>
      <c r="Z71" s="5">
        <f t="shared" si="70"/>
        <v>0</v>
      </c>
      <c r="AA71" s="5" t="b">
        <f t="shared" si="56"/>
        <v>0</v>
      </c>
      <c r="AB71" s="5">
        <f t="shared" si="71"/>
        <v>0</v>
      </c>
      <c r="AC71" s="5">
        <f t="shared" si="72"/>
        <v>0</v>
      </c>
      <c r="AE71" s="43">
        <f t="shared" si="73"/>
        <v>21.5</v>
      </c>
      <c r="AG71" s="44" t="str">
        <f t="shared" si="60"/>
        <v>Score: 21.5/30</v>
      </c>
      <c r="AH71" s="44">
        <f t="shared" si="61"/>
      </c>
      <c r="AI71" s="116" t="str">
        <f t="shared" si="62"/>
        <v>'The Power of Nature' by Gordon Sukut
Score: 21.5/30
Judges Comments: nice lighting, focus is not on the splash, good action capture</v>
      </c>
    </row>
    <row r="72" spans="1:35" ht="45.75" customHeight="1">
      <c r="A72" s="34">
        <v>56</v>
      </c>
      <c r="B72" s="34" t="s">
        <v>23</v>
      </c>
      <c r="C72" s="80" t="s">
        <v>125</v>
      </c>
      <c r="D72" s="35" t="s">
        <v>43</v>
      </c>
      <c r="E72" s="58">
        <v>8</v>
      </c>
      <c r="F72" s="59">
        <v>7</v>
      </c>
      <c r="G72" s="59">
        <v>7</v>
      </c>
      <c r="H72" s="60">
        <f t="shared" si="63"/>
        <v>22</v>
      </c>
      <c r="I72" s="61">
        <v>7</v>
      </c>
      <c r="J72" s="62">
        <v>6.5</v>
      </c>
      <c r="K72" s="62">
        <v>7</v>
      </c>
      <c r="L72" s="63">
        <f t="shared" si="64"/>
        <v>20.5</v>
      </c>
      <c r="M72" s="58">
        <v>7.5</v>
      </c>
      <c r="N72" s="62">
        <v>7</v>
      </c>
      <c r="O72" s="62">
        <v>7</v>
      </c>
      <c r="P72" s="60">
        <f t="shared" si="65"/>
        <v>21.5</v>
      </c>
      <c r="Q72" s="42">
        <f t="shared" si="66"/>
        <v>21.333333333333332</v>
      </c>
      <c r="R72" s="86" t="str">
        <f>VLOOKUP(AC72,'Judging Data Entry - Digital'!$AC$2:$AD$6,2,FALSE)</f>
        <v> </v>
      </c>
      <c r="S72" s="75" t="s">
        <v>216</v>
      </c>
      <c r="U72" s="5" t="b">
        <f t="shared" si="50"/>
        <v>0</v>
      </c>
      <c r="V72" s="5">
        <f t="shared" si="67"/>
        <v>0</v>
      </c>
      <c r="W72" s="5" t="b">
        <f t="shared" si="68"/>
        <v>0</v>
      </c>
      <c r="X72" s="5">
        <f t="shared" si="69"/>
        <v>0</v>
      </c>
      <c r="Y72" s="5" t="b">
        <f t="shared" si="54"/>
        <v>0</v>
      </c>
      <c r="Z72" s="5">
        <f t="shared" si="70"/>
        <v>0</v>
      </c>
      <c r="AA72" s="5" t="b">
        <f t="shared" si="56"/>
        <v>0</v>
      </c>
      <c r="AB72" s="5">
        <f t="shared" si="71"/>
        <v>0</v>
      </c>
      <c r="AC72" s="5">
        <f t="shared" si="72"/>
        <v>0</v>
      </c>
      <c r="AE72" s="43">
        <f t="shared" si="73"/>
        <v>21.333333333333332</v>
      </c>
      <c r="AG72" s="44" t="str">
        <f t="shared" si="60"/>
        <v>Score: 21.3/30</v>
      </c>
      <c r="AH72" s="44">
        <f t="shared" si="61"/>
      </c>
      <c r="AI72" s="116" t="str">
        <f t="shared" si="62"/>
        <v>'The Rock Left by Glaciers' by Karen Pidskalny
Score: 21.3/30
Judges Comments: nice to see matching colors on the rock and trees, move the rock to be not centered to improve the composition</v>
      </c>
    </row>
    <row r="73" spans="1:35" ht="45.75" customHeight="1">
      <c r="A73" s="34">
        <v>57</v>
      </c>
      <c r="B73" s="34" t="s">
        <v>23</v>
      </c>
      <c r="C73" s="80" t="s">
        <v>126</v>
      </c>
      <c r="D73" s="35" t="s">
        <v>133</v>
      </c>
      <c r="E73" s="58">
        <v>6</v>
      </c>
      <c r="F73" s="59">
        <v>6</v>
      </c>
      <c r="G73" s="59">
        <v>7</v>
      </c>
      <c r="H73" s="60">
        <f t="shared" si="63"/>
        <v>19</v>
      </c>
      <c r="I73" s="61">
        <v>6</v>
      </c>
      <c r="J73" s="62">
        <v>6</v>
      </c>
      <c r="K73" s="62">
        <v>6</v>
      </c>
      <c r="L73" s="63">
        <f t="shared" si="64"/>
        <v>18</v>
      </c>
      <c r="M73" s="58">
        <v>6</v>
      </c>
      <c r="N73" s="62">
        <v>6.5</v>
      </c>
      <c r="O73" s="62">
        <v>7</v>
      </c>
      <c r="P73" s="60">
        <f t="shared" si="65"/>
        <v>19.5</v>
      </c>
      <c r="Q73" s="42">
        <f t="shared" si="66"/>
        <v>18.833333333333332</v>
      </c>
      <c r="R73" s="86" t="str">
        <f>VLOOKUP(AC73,'Judging Data Entry - Digital'!$AC$2:$AD$6,2,FALSE)</f>
        <v> </v>
      </c>
      <c r="S73" s="75" t="s">
        <v>217</v>
      </c>
      <c r="U73" s="5" t="b">
        <f t="shared" si="50"/>
        <v>0</v>
      </c>
      <c r="V73" s="5">
        <f t="shared" si="67"/>
        <v>0</v>
      </c>
      <c r="W73" s="5" t="b">
        <f t="shared" si="68"/>
        <v>0</v>
      </c>
      <c r="X73" s="5">
        <f t="shared" si="69"/>
        <v>0</v>
      </c>
      <c r="Y73" s="5" t="b">
        <f t="shared" si="54"/>
        <v>0</v>
      </c>
      <c r="Z73" s="5">
        <f t="shared" si="70"/>
        <v>0</v>
      </c>
      <c r="AA73" s="5" t="b">
        <f t="shared" si="56"/>
        <v>0</v>
      </c>
      <c r="AB73" s="5">
        <f t="shared" si="71"/>
        <v>0</v>
      </c>
      <c r="AC73" s="5">
        <f t="shared" si="72"/>
        <v>0</v>
      </c>
      <c r="AE73" s="43">
        <f t="shared" si="73"/>
        <v>18.833333333333332</v>
      </c>
      <c r="AG73" s="44" t="str">
        <f t="shared" si="60"/>
        <v>Score: 18.8/30</v>
      </c>
      <c r="AH73" s="44">
        <f t="shared" si="61"/>
      </c>
      <c r="AI73" s="4" t="str">
        <f t="shared" si="62"/>
        <v>'The Wave' by Gerald Hammerling
Score: 18.8/30
Judges Comments: wave not sharp enough but it gives you the feeling of the power of nature</v>
      </c>
    </row>
    <row r="74" spans="1:35" ht="45.75" customHeight="1">
      <c r="A74" s="34">
        <v>58</v>
      </c>
      <c r="B74" s="34" t="s">
        <v>23</v>
      </c>
      <c r="C74" s="80" t="s">
        <v>127</v>
      </c>
      <c r="D74" s="35" t="s">
        <v>34</v>
      </c>
      <c r="E74" s="58">
        <v>7</v>
      </c>
      <c r="F74" s="59">
        <v>6.5</v>
      </c>
      <c r="G74" s="59">
        <v>8</v>
      </c>
      <c r="H74" s="60">
        <f t="shared" si="63"/>
        <v>21.5</v>
      </c>
      <c r="I74" s="61">
        <v>6</v>
      </c>
      <c r="J74" s="62">
        <v>6</v>
      </c>
      <c r="K74" s="62">
        <v>7</v>
      </c>
      <c r="L74" s="63">
        <f t="shared" si="64"/>
        <v>19</v>
      </c>
      <c r="M74" s="58">
        <v>7</v>
      </c>
      <c r="N74" s="62">
        <v>6.5</v>
      </c>
      <c r="O74" s="62">
        <v>7</v>
      </c>
      <c r="P74" s="60">
        <f t="shared" si="65"/>
        <v>20.5</v>
      </c>
      <c r="Q74" s="42">
        <f t="shared" si="66"/>
        <v>20.333333333333332</v>
      </c>
      <c r="R74" s="86" t="str">
        <f>VLOOKUP(AC74,'Judging Data Entry - Digital'!$AC$2:$AD$6,2,FALSE)</f>
        <v> </v>
      </c>
      <c r="S74" s="75" t="s">
        <v>218</v>
      </c>
      <c r="U74" s="5" t="b">
        <f t="shared" si="50"/>
        <v>0</v>
      </c>
      <c r="V74" s="5">
        <f t="shared" si="67"/>
        <v>0</v>
      </c>
      <c r="W74" s="5" t="b">
        <f t="shared" si="68"/>
        <v>0</v>
      </c>
      <c r="X74" s="5">
        <f t="shared" si="69"/>
        <v>0</v>
      </c>
      <c r="Y74" s="5" t="b">
        <f t="shared" si="54"/>
        <v>0</v>
      </c>
      <c r="Z74" s="5">
        <f t="shared" si="70"/>
        <v>0</v>
      </c>
      <c r="AA74" s="5" t="b">
        <f t="shared" si="56"/>
        <v>0</v>
      </c>
      <c r="AB74" s="5">
        <f t="shared" si="71"/>
        <v>0</v>
      </c>
      <c r="AC74" s="5">
        <f t="shared" si="72"/>
        <v>0</v>
      </c>
      <c r="AE74" s="43">
        <f t="shared" si="73"/>
        <v>20.333333333333332</v>
      </c>
      <c r="AG74" s="44" t="str">
        <f t="shared" si="60"/>
        <v>Score: 20.3/30</v>
      </c>
      <c r="AH74" s="44">
        <f t="shared" si="61"/>
      </c>
      <c r="AI74" s="4" t="str">
        <f t="shared" si="62"/>
        <v>'Time to Die' by Bill Compton
Score: 20.3/30
Judges Comments: nice and sharp, nice composition, sky layering is a distraction</v>
      </c>
    </row>
    <row r="75" spans="1:35" ht="45.75" customHeight="1">
      <c r="A75" s="34">
        <v>59</v>
      </c>
      <c r="B75" s="34" t="s">
        <v>23</v>
      </c>
      <c r="C75" s="80" t="s">
        <v>128</v>
      </c>
      <c r="D75" s="35" t="s">
        <v>44</v>
      </c>
      <c r="E75" s="58">
        <v>6.5</v>
      </c>
      <c r="F75" s="59">
        <v>7</v>
      </c>
      <c r="G75" s="59">
        <v>7</v>
      </c>
      <c r="H75" s="60">
        <f t="shared" si="63"/>
        <v>20.5</v>
      </c>
      <c r="I75" s="61">
        <v>6.5</v>
      </c>
      <c r="J75" s="62">
        <v>6</v>
      </c>
      <c r="K75" s="62">
        <v>7</v>
      </c>
      <c r="L75" s="63">
        <f t="shared" si="64"/>
        <v>19.5</v>
      </c>
      <c r="M75" s="58">
        <v>7</v>
      </c>
      <c r="N75" s="62">
        <v>7</v>
      </c>
      <c r="O75" s="62">
        <v>7</v>
      </c>
      <c r="P75" s="60">
        <f t="shared" si="65"/>
        <v>21</v>
      </c>
      <c r="Q75" s="42">
        <f t="shared" si="66"/>
        <v>20.333333333333332</v>
      </c>
      <c r="R75" s="86" t="str">
        <f>VLOOKUP(AC75,'Judging Data Entry - Digital'!$AC$2:$AD$6,2,FALSE)</f>
        <v> </v>
      </c>
      <c r="S75" s="75" t="s">
        <v>219</v>
      </c>
      <c r="U75" s="5" t="b">
        <f t="shared" si="50"/>
        <v>0</v>
      </c>
      <c r="V75" s="5">
        <f t="shared" si="67"/>
        <v>0</v>
      </c>
      <c r="W75" s="5" t="b">
        <f t="shared" si="68"/>
        <v>0</v>
      </c>
      <c r="X75" s="5">
        <f t="shared" si="69"/>
        <v>0</v>
      </c>
      <c r="Y75" s="5" t="b">
        <f t="shared" si="54"/>
        <v>0</v>
      </c>
      <c r="Z75" s="5">
        <f t="shared" si="70"/>
        <v>0</v>
      </c>
      <c r="AA75" s="5" t="b">
        <f t="shared" si="56"/>
        <v>0</v>
      </c>
      <c r="AB75" s="5">
        <f t="shared" si="71"/>
        <v>0</v>
      </c>
      <c r="AC75" s="5">
        <f t="shared" si="72"/>
        <v>0</v>
      </c>
      <c r="AE75" s="43">
        <f t="shared" si="73"/>
        <v>20.333333333333332</v>
      </c>
      <c r="AG75" s="44" t="str">
        <f t="shared" si="60"/>
        <v>Score: 20.3/30</v>
      </c>
      <c r="AH75" s="44">
        <f t="shared" si="61"/>
      </c>
      <c r="AI75" s="4" t="str">
        <f t="shared" si="62"/>
        <v>'Wild Ride' by Dale Read
Score: 20.3/30
Judges Comments: title fits well, good capture of the mist, nice color on the rocks</v>
      </c>
    </row>
    <row r="76" spans="1:35" s="98" customFormat="1" ht="45.75" customHeight="1">
      <c r="A76" s="87">
        <v>54</v>
      </c>
      <c r="B76" s="87" t="s">
        <v>23</v>
      </c>
      <c r="C76" s="88" t="s">
        <v>123</v>
      </c>
      <c r="D76" s="89" t="s">
        <v>39</v>
      </c>
      <c r="E76" s="103">
        <v>8.5</v>
      </c>
      <c r="F76" s="104">
        <v>8</v>
      </c>
      <c r="G76" s="104">
        <v>8</v>
      </c>
      <c r="H76" s="105">
        <f>E76+F76+G76</f>
        <v>24.5</v>
      </c>
      <c r="I76" s="106">
        <v>8.5</v>
      </c>
      <c r="J76" s="107">
        <v>8</v>
      </c>
      <c r="K76" s="107">
        <v>7</v>
      </c>
      <c r="L76" s="108">
        <f>I76+J76+K76</f>
        <v>23.5</v>
      </c>
      <c r="M76" s="103">
        <v>9</v>
      </c>
      <c r="N76" s="107">
        <v>8</v>
      </c>
      <c r="O76" s="107">
        <v>8</v>
      </c>
      <c r="P76" s="105">
        <f>M76+N76+O76</f>
        <v>25</v>
      </c>
      <c r="Q76" s="95">
        <f>(H76+L76+P76)/3</f>
        <v>24.333333333333332</v>
      </c>
      <c r="R76" s="96" t="str">
        <f>VLOOKUP(AC76,'Judging Data Entry - Digital'!$AC$2:$AD$6,2,FALSE)</f>
        <v>PM</v>
      </c>
      <c r="S76" s="109" t="s">
        <v>214</v>
      </c>
      <c r="U76" s="99" t="b">
        <f t="shared" si="50"/>
        <v>0</v>
      </c>
      <c r="V76" s="99">
        <f>IF(U76=TRUE,1,0)</f>
        <v>0</v>
      </c>
      <c r="W76" s="99" t="b">
        <f>AND($U$52=0,Q76&gt;21.99)</f>
        <v>1</v>
      </c>
      <c r="X76" s="99">
        <f>IF(W76=TRUE,1,0)</f>
        <v>1</v>
      </c>
      <c r="Y76" s="99" t="b">
        <f t="shared" si="54"/>
        <v>1</v>
      </c>
      <c r="Z76" s="99">
        <f>IF(Y76=TRUE,2,0)</f>
        <v>2</v>
      </c>
      <c r="AA76" s="99" t="b">
        <f t="shared" si="56"/>
        <v>1</v>
      </c>
      <c r="AB76" s="99">
        <f>IF(AA76=TRUE,1,0)</f>
        <v>1</v>
      </c>
      <c r="AC76" s="99">
        <f>U76+(W76*2)+X76+Y76+Z76</f>
        <v>6</v>
      </c>
      <c r="AD76" s="99"/>
      <c r="AE76" s="100">
        <f>Q76</f>
        <v>24.333333333333332</v>
      </c>
      <c r="AG76" s="101" t="str">
        <f>CONCATENATE("Score: ",ROUND(Q76,1),"/30")</f>
        <v>Score: 24.3/30</v>
      </c>
      <c r="AH76" s="101" t="str">
        <f>IF(R76="HM","Honorable Mention",IF(R76="PM","Print of the Month",""))</f>
        <v>Print of the Month</v>
      </c>
      <c r="AI76" s="98" t="str">
        <f>CONCATENATE("'",C76,"'"," by ",D76,CHAR(10),AG76,CHAR(10),AH76,CHAR(10),"Judges Comments: ",S76)</f>
        <v>'The Land That Time Forgot' by Bas Hobson
Score: 24.3/30
Print of the Month
Judges Comments: nice meandering curves, nice color tone, clouds in top left corner might be distracting, good title</v>
      </c>
    </row>
    <row r="77" spans="3:4" ht="20.25">
      <c r="C77" s="82"/>
      <c r="D77" s="64"/>
    </row>
    <row r="78" spans="1:25" ht="20.25">
      <c r="A78" s="3"/>
      <c r="U78" s="49" t="str">
        <f>IF(MAX(Q53:Q77)&lt;22,MAX(Q53:Q77)," ")</f>
        <v> </v>
      </c>
      <c r="V78" s="49"/>
      <c r="Y78" s="49">
        <f>IF(U78&gt;21.99,MAX(Q53:Q77)," ")</f>
        <v>24.333333333333332</v>
      </c>
    </row>
    <row r="80" ht="19.5" customHeight="1">
      <c r="C80" s="83"/>
    </row>
    <row r="81" ht="20.25">
      <c r="C81" s="84"/>
    </row>
    <row r="82" ht="20.25">
      <c r="C82" s="84"/>
    </row>
    <row r="83" ht="20.25">
      <c r="C83" s="84"/>
    </row>
    <row r="84" ht="20.25">
      <c r="C84" s="84"/>
    </row>
    <row r="85" ht="20.25">
      <c r="C85" s="85"/>
    </row>
    <row r="86" ht="20.25">
      <c r="C86" s="84"/>
    </row>
    <row r="87" ht="20.25">
      <c r="C87" s="84"/>
    </row>
    <row r="88" ht="20.25">
      <c r="C88" s="84"/>
    </row>
    <row r="89" ht="20.25">
      <c r="C89" s="84"/>
    </row>
    <row r="90" ht="20.25">
      <c r="C90" s="84"/>
    </row>
    <row r="91" ht="20.25">
      <c r="C91" s="84"/>
    </row>
    <row r="92" ht="20.25">
      <c r="C92" s="84"/>
    </row>
    <row r="93" ht="20.25">
      <c r="C93" s="84"/>
    </row>
    <row r="94" ht="27">
      <c r="C94" s="83"/>
    </row>
  </sheetData>
  <sheetProtection/>
  <mergeCells count="12">
    <mergeCell ref="AA2:AA7"/>
    <mergeCell ref="E6:H6"/>
    <mergeCell ref="I6:L6"/>
    <mergeCell ref="M6:P6"/>
    <mergeCell ref="D2:N2"/>
    <mergeCell ref="D3:N3"/>
    <mergeCell ref="T8:T10"/>
    <mergeCell ref="T25:T27"/>
    <mergeCell ref="T50:T52"/>
    <mergeCell ref="U2:V7"/>
    <mergeCell ref="W2:X7"/>
    <mergeCell ref="Y2:Z7"/>
  </mergeCells>
  <dataValidations count="1">
    <dataValidation showInputMessage="1" showErrorMessage="1" prompt="Select Name" sqref="D28:D49 D53:D76 D11:D24"/>
  </dataValidations>
  <printOptions/>
  <pageMargins left="0.39375" right="0.39375" top="0.39375" bottom="0.39375" header="0.5118055555555555" footer="0.39375"/>
  <pageSetup fitToHeight="2" fitToWidth="1" horizontalDpi="300" verticalDpi="300" orientation="landscape" scale="55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="70" zoomScaleNormal="70" zoomScaleSheetLayoutView="70" zoomScalePageLayoutView="0" workbookViewId="0" topLeftCell="A1">
      <pane ySplit="6" topLeftCell="A7" activePane="bottomLeft" state="frozen"/>
      <selection pane="topLeft" activeCell="C1" sqref="C1"/>
      <selection pane="bottomLeft" activeCell="A1" sqref="A1"/>
    </sheetView>
  </sheetViews>
  <sheetFormatPr defaultColWidth="8.8515625" defaultRowHeight="12.75"/>
  <cols>
    <col min="1" max="1" width="8.8515625" style="1" customWidth="1"/>
    <col min="2" max="2" width="34.8515625" style="65" customWidth="1"/>
    <col min="3" max="3" width="26.7109375" style="2" customWidth="1"/>
    <col min="4" max="4" width="6.421875" style="3" customWidth="1"/>
    <col min="5" max="5" width="6.28125" style="3" customWidth="1"/>
    <col min="6" max="6" width="6.421875" style="3" customWidth="1"/>
    <col min="7" max="7" width="8.140625" style="3" customWidth="1"/>
    <col min="8" max="8" width="6.28125" style="1" customWidth="1"/>
    <col min="9" max="10" width="6.421875" style="1" customWidth="1"/>
    <col min="11" max="11" width="8.7109375" style="1" customWidth="1"/>
    <col min="12" max="14" width="6.28125" style="1" customWidth="1"/>
    <col min="15" max="15" width="9.7109375" style="1" customWidth="1"/>
    <col min="16" max="16" width="12.28125" style="1" customWidth="1"/>
    <col min="17" max="17" width="12.140625" style="1" customWidth="1"/>
    <col min="18" max="18" width="154.421875" style="65" customWidth="1"/>
    <col min="19" max="16384" width="8.8515625" style="4" customWidth="1"/>
  </cols>
  <sheetData>
    <row r="1" spans="1:18" s="8" customFormat="1" ht="32.25" customHeight="1">
      <c r="A1" s="7"/>
      <c r="B1" s="66"/>
      <c r="C1" s="120" t="s">
        <v>28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7"/>
      <c r="O1" s="7"/>
      <c r="P1" s="7"/>
      <c r="Q1" s="7"/>
      <c r="R1" s="66"/>
    </row>
    <row r="2" spans="1:18" s="8" customFormat="1" ht="32.25" customHeight="1">
      <c r="A2" s="7"/>
      <c r="B2" s="76"/>
      <c r="C2" s="120" t="s">
        <v>220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9"/>
      <c r="O2" s="9"/>
      <c r="P2" s="7"/>
      <c r="Q2" s="7"/>
      <c r="R2" s="66"/>
    </row>
    <row r="3" spans="1:17" ht="21" thickBot="1">
      <c r="A3" s="3"/>
      <c r="B3" s="77"/>
      <c r="C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8" ht="20.25">
      <c r="B4" s="67"/>
      <c r="C4" s="14"/>
      <c r="D4" s="15"/>
      <c r="E4" s="16"/>
      <c r="F4" s="16"/>
      <c r="G4" s="17"/>
      <c r="H4" s="15"/>
      <c r="I4" s="16"/>
      <c r="J4" s="16"/>
      <c r="K4" s="17"/>
      <c r="L4" s="15"/>
      <c r="M4" s="16"/>
      <c r="N4" s="16"/>
      <c r="O4" s="17"/>
      <c r="P4" s="18" t="s">
        <v>6</v>
      </c>
      <c r="Q4" s="19"/>
      <c r="R4" s="67"/>
    </row>
    <row r="5" spans="2:18" ht="20.25">
      <c r="B5" s="78"/>
      <c r="C5" s="20"/>
      <c r="D5" s="119" t="s">
        <v>8</v>
      </c>
      <c r="E5" s="119"/>
      <c r="F5" s="119"/>
      <c r="G5" s="119"/>
      <c r="H5" s="119" t="s">
        <v>9</v>
      </c>
      <c r="I5" s="119"/>
      <c r="J5" s="119"/>
      <c r="K5" s="119"/>
      <c r="L5" s="119" t="s">
        <v>10</v>
      </c>
      <c r="M5" s="119"/>
      <c r="N5" s="119"/>
      <c r="O5" s="119"/>
      <c r="P5" s="22" t="s">
        <v>11</v>
      </c>
      <c r="Q5" s="21"/>
      <c r="R5" s="68"/>
    </row>
    <row r="6" spans="1:18" ht="21" thickBot="1">
      <c r="A6" s="1" t="s">
        <v>13</v>
      </c>
      <c r="B6" s="79" t="s">
        <v>14</v>
      </c>
      <c r="C6" s="23" t="s">
        <v>15</v>
      </c>
      <c r="D6" s="24" t="s">
        <v>16</v>
      </c>
      <c r="E6" s="25" t="s">
        <v>16</v>
      </c>
      <c r="F6" s="25" t="s">
        <v>16</v>
      </c>
      <c r="G6" s="26" t="s">
        <v>17</v>
      </c>
      <c r="H6" s="27" t="s">
        <v>16</v>
      </c>
      <c r="I6" s="25" t="s">
        <v>16</v>
      </c>
      <c r="J6" s="25" t="s">
        <v>16</v>
      </c>
      <c r="K6" s="28" t="s">
        <v>17</v>
      </c>
      <c r="L6" s="24" t="s">
        <v>16</v>
      </c>
      <c r="M6" s="25" t="s">
        <v>16</v>
      </c>
      <c r="N6" s="25" t="s">
        <v>16</v>
      </c>
      <c r="O6" s="26" t="s">
        <v>17</v>
      </c>
      <c r="P6" s="23" t="s">
        <v>17</v>
      </c>
      <c r="Q6" s="29" t="s">
        <v>18</v>
      </c>
      <c r="R6" s="69" t="s">
        <v>19</v>
      </c>
    </row>
    <row r="7" spans="1:17" ht="20.25" customHeight="1">
      <c r="A7" s="3"/>
      <c r="B7" s="77"/>
      <c r="C7" s="3"/>
      <c r="H7" s="3"/>
      <c r="I7" s="3"/>
      <c r="J7" s="3"/>
      <c r="K7" s="3"/>
      <c r="L7" s="3"/>
      <c r="M7" s="3"/>
      <c r="N7" s="3"/>
      <c r="O7" s="3"/>
      <c r="P7" s="3"/>
      <c r="Q7" s="30"/>
    </row>
    <row r="8" spans="1:17" ht="30.75" customHeight="1">
      <c r="A8" s="13"/>
      <c r="B8" s="77" t="s">
        <v>26</v>
      </c>
      <c r="C8" s="31" t="s">
        <v>21</v>
      </c>
      <c r="D8" s="1">
        <v>6</v>
      </c>
      <c r="E8" s="1"/>
      <c r="F8" s="1"/>
      <c r="G8" s="1"/>
      <c r="Q8" s="30"/>
    </row>
    <row r="9" spans="4:17" ht="9.75" customHeight="1">
      <c r="D9" s="1"/>
      <c r="E9" s="1"/>
      <c r="F9" s="1"/>
      <c r="G9" s="1"/>
      <c r="H9" s="33"/>
      <c r="I9" s="33"/>
      <c r="J9" s="33"/>
      <c r="M9" s="33"/>
      <c r="N9" s="33"/>
      <c r="Q9" s="30"/>
    </row>
    <row r="10" spans="1:18" ht="45.75" customHeight="1">
      <c r="A10" s="34" t="s">
        <v>24</v>
      </c>
      <c r="B10" s="80" t="s">
        <v>49</v>
      </c>
      <c r="C10" s="35" t="s">
        <v>30</v>
      </c>
      <c r="D10" s="36">
        <v>7</v>
      </c>
      <c r="E10" s="37">
        <v>5</v>
      </c>
      <c r="F10" s="37">
        <v>6</v>
      </c>
      <c r="G10" s="38">
        <v>18</v>
      </c>
      <c r="H10" s="39">
        <v>6.5</v>
      </c>
      <c r="I10" s="40">
        <v>6</v>
      </c>
      <c r="J10" s="40">
        <v>6</v>
      </c>
      <c r="K10" s="38">
        <v>18.5</v>
      </c>
      <c r="L10" s="36">
        <v>6.5</v>
      </c>
      <c r="M10" s="41">
        <v>6</v>
      </c>
      <c r="N10" s="41">
        <v>6</v>
      </c>
      <c r="O10" s="38">
        <v>18.5</v>
      </c>
      <c r="P10" s="42">
        <v>18.333333333333332</v>
      </c>
      <c r="Q10" s="86" t="s">
        <v>4</v>
      </c>
      <c r="R10" s="70" t="s">
        <v>139</v>
      </c>
    </row>
    <row r="11" spans="1:18" ht="45.75" customHeight="1">
      <c r="A11" s="34" t="s">
        <v>24</v>
      </c>
      <c r="B11" s="80" t="s">
        <v>54</v>
      </c>
      <c r="C11" s="35" t="s">
        <v>36</v>
      </c>
      <c r="D11" s="36">
        <v>8</v>
      </c>
      <c r="E11" s="37">
        <v>7</v>
      </c>
      <c r="F11" s="37">
        <v>7</v>
      </c>
      <c r="G11" s="38">
        <v>22</v>
      </c>
      <c r="H11" s="39">
        <v>7</v>
      </c>
      <c r="I11" s="41">
        <v>6.5</v>
      </c>
      <c r="J11" s="41">
        <v>6</v>
      </c>
      <c r="K11" s="38">
        <v>19.5</v>
      </c>
      <c r="L11" s="36">
        <v>7</v>
      </c>
      <c r="M11" s="41">
        <v>6</v>
      </c>
      <c r="N11" s="41">
        <v>6</v>
      </c>
      <c r="O11" s="38">
        <v>19</v>
      </c>
      <c r="P11" s="42">
        <v>20.166666666666668</v>
      </c>
      <c r="Q11" s="86" t="s">
        <v>4</v>
      </c>
      <c r="R11" s="70" t="s">
        <v>144</v>
      </c>
    </row>
    <row r="12" spans="1:18" ht="45.75" customHeight="1">
      <c r="A12" s="34" t="s">
        <v>24</v>
      </c>
      <c r="B12" s="80" t="s">
        <v>53</v>
      </c>
      <c r="C12" s="35" t="s">
        <v>46</v>
      </c>
      <c r="D12" s="36">
        <v>7.5</v>
      </c>
      <c r="E12" s="37">
        <v>6.5</v>
      </c>
      <c r="F12" s="37">
        <v>7</v>
      </c>
      <c r="G12" s="38">
        <v>21</v>
      </c>
      <c r="H12" s="39">
        <v>7</v>
      </c>
      <c r="I12" s="41">
        <v>6</v>
      </c>
      <c r="J12" s="41">
        <v>7</v>
      </c>
      <c r="K12" s="38">
        <v>20</v>
      </c>
      <c r="L12" s="36">
        <v>7</v>
      </c>
      <c r="M12" s="41">
        <v>7</v>
      </c>
      <c r="N12" s="41">
        <v>7</v>
      </c>
      <c r="O12" s="38">
        <v>21</v>
      </c>
      <c r="P12" s="42">
        <v>20.666666666666668</v>
      </c>
      <c r="Q12" s="86" t="s">
        <v>4</v>
      </c>
      <c r="R12" s="70" t="s">
        <v>142</v>
      </c>
    </row>
    <row r="13" spans="1:18" ht="45.75" customHeight="1">
      <c r="A13" s="34" t="s">
        <v>24</v>
      </c>
      <c r="B13" s="80" t="s">
        <v>138</v>
      </c>
      <c r="C13" s="35" t="s">
        <v>43</v>
      </c>
      <c r="D13" s="36">
        <v>7.5</v>
      </c>
      <c r="E13" s="37">
        <v>7</v>
      </c>
      <c r="F13" s="37">
        <v>7</v>
      </c>
      <c r="G13" s="38">
        <v>21.5</v>
      </c>
      <c r="H13" s="39">
        <v>7</v>
      </c>
      <c r="I13" s="41">
        <v>6.5</v>
      </c>
      <c r="J13" s="41">
        <v>7</v>
      </c>
      <c r="K13" s="38">
        <v>20.5</v>
      </c>
      <c r="L13" s="36">
        <v>7.5</v>
      </c>
      <c r="M13" s="41">
        <v>6.5</v>
      </c>
      <c r="N13" s="41">
        <v>6</v>
      </c>
      <c r="O13" s="38">
        <v>20</v>
      </c>
      <c r="P13" s="42">
        <v>20.666666666666668</v>
      </c>
      <c r="Q13" s="86" t="s">
        <v>4</v>
      </c>
      <c r="R13" s="70" t="s">
        <v>143</v>
      </c>
    </row>
    <row r="14" spans="1:18" ht="45.75" customHeight="1">
      <c r="A14" s="34" t="s">
        <v>24</v>
      </c>
      <c r="B14" s="80" t="s">
        <v>50</v>
      </c>
      <c r="C14" s="35" t="s">
        <v>51</v>
      </c>
      <c r="D14" s="36">
        <v>8</v>
      </c>
      <c r="E14" s="37">
        <v>6.5</v>
      </c>
      <c r="F14" s="37">
        <v>7</v>
      </c>
      <c r="G14" s="38">
        <v>21.5</v>
      </c>
      <c r="H14" s="39">
        <v>7.5</v>
      </c>
      <c r="I14" s="41">
        <v>6</v>
      </c>
      <c r="J14" s="41">
        <v>8</v>
      </c>
      <c r="K14" s="38">
        <v>21.5</v>
      </c>
      <c r="L14" s="36">
        <v>7</v>
      </c>
      <c r="M14" s="41">
        <v>6</v>
      </c>
      <c r="N14" s="41">
        <v>7.5</v>
      </c>
      <c r="O14" s="38">
        <v>20.5</v>
      </c>
      <c r="P14" s="42">
        <v>21.166666666666668</v>
      </c>
      <c r="Q14" s="86" t="s">
        <v>4</v>
      </c>
      <c r="R14" s="70" t="s">
        <v>140</v>
      </c>
    </row>
    <row r="15" spans="1:18" s="98" customFormat="1" ht="45.75" customHeight="1">
      <c r="A15" s="87" t="s">
        <v>24</v>
      </c>
      <c r="B15" s="88" t="s">
        <v>52</v>
      </c>
      <c r="C15" s="89" t="s">
        <v>44</v>
      </c>
      <c r="D15" s="90">
        <v>8</v>
      </c>
      <c r="E15" s="91">
        <v>8</v>
      </c>
      <c r="F15" s="91">
        <v>7</v>
      </c>
      <c r="G15" s="92">
        <v>23</v>
      </c>
      <c r="H15" s="93">
        <v>8.5</v>
      </c>
      <c r="I15" s="91">
        <v>8</v>
      </c>
      <c r="J15" s="91">
        <v>8</v>
      </c>
      <c r="K15" s="92">
        <v>24.5</v>
      </c>
      <c r="L15" s="90">
        <v>7</v>
      </c>
      <c r="M15" s="94">
        <v>8</v>
      </c>
      <c r="N15" s="94">
        <v>8</v>
      </c>
      <c r="O15" s="92">
        <v>23</v>
      </c>
      <c r="P15" s="95">
        <v>23.5</v>
      </c>
      <c r="Q15" s="96" t="s">
        <v>12</v>
      </c>
      <c r="R15" s="97" t="s">
        <v>141</v>
      </c>
    </row>
    <row r="16" spans="1:18" ht="7.5" customHeight="1">
      <c r="A16" s="45"/>
      <c r="B16" s="71"/>
      <c r="C16" s="46"/>
      <c r="D16" s="45"/>
      <c r="E16" s="45"/>
      <c r="F16" s="45"/>
      <c r="G16" s="47"/>
      <c r="H16" s="45"/>
      <c r="I16" s="48"/>
      <c r="J16" s="48"/>
      <c r="K16" s="47"/>
      <c r="L16" s="45"/>
      <c r="M16" s="48"/>
      <c r="N16" s="48"/>
      <c r="O16" s="47"/>
      <c r="P16" s="47"/>
      <c r="Q16" s="45"/>
      <c r="R16" s="71"/>
    </row>
    <row r="17" spans="1:16" ht="30.75" customHeight="1">
      <c r="A17" s="3"/>
      <c r="B17" s="77" t="s">
        <v>27</v>
      </c>
      <c r="C17" s="31" t="s">
        <v>21</v>
      </c>
      <c r="D17" s="1">
        <v>8</v>
      </c>
      <c r="E17" s="1"/>
      <c r="F17" s="1"/>
      <c r="G17" s="44"/>
      <c r="I17" s="33"/>
      <c r="J17" s="33"/>
      <c r="K17" s="44"/>
      <c r="M17" s="33"/>
      <c r="N17" s="33"/>
      <c r="O17" s="44"/>
      <c r="P17" s="44"/>
    </row>
    <row r="18" spans="1:18" ht="7.5" customHeight="1">
      <c r="A18" s="50"/>
      <c r="B18" s="72"/>
      <c r="C18" s="51"/>
      <c r="D18" s="50"/>
      <c r="E18" s="50"/>
      <c r="F18" s="50"/>
      <c r="G18" s="52"/>
      <c r="H18" s="50"/>
      <c r="I18" s="53"/>
      <c r="J18" s="53"/>
      <c r="K18" s="52"/>
      <c r="L18" s="50"/>
      <c r="M18" s="53"/>
      <c r="N18" s="53"/>
      <c r="O18" s="52"/>
      <c r="P18" s="52"/>
      <c r="Q18" s="50"/>
      <c r="R18" s="72"/>
    </row>
    <row r="19" spans="1:18" ht="45.75" customHeight="1">
      <c r="A19" s="34" t="s">
        <v>22</v>
      </c>
      <c r="B19" s="80" t="s">
        <v>55</v>
      </c>
      <c r="C19" s="35" t="s">
        <v>33</v>
      </c>
      <c r="D19" s="36">
        <v>7</v>
      </c>
      <c r="E19" s="37">
        <v>6.5</v>
      </c>
      <c r="F19" s="37">
        <v>6</v>
      </c>
      <c r="G19" s="38">
        <v>19.5</v>
      </c>
      <c r="H19" s="39">
        <v>6.5</v>
      </c>
      <c r="I19" s="41">
        <v>6</v>
      </c>
      <c r="J19" s="41">
        <v>7</v>
      </c>
      <c r="K19" s="38">
        <v>19.5</v>
      </c>
      <c r="L19" s="36">
        <v>6.5</v>
      </c>
      <c r="M19" s="41">
        <v>6</v>
      </c>
      <c r="N19" s="41">
        <v>7</v>
      </c>
      <c r="O19" s="38">
        <v>19.5</v>
      </c>
      <c r="P19" s="42">
        <v>19.5</v>
      </c>
      <c r="Q19" s="86" t="s">
        <v>4</v>
      </c>
      <c r="R19" s="70" t="s">
        <v>145</v>
      </c>
    </row>
    <row r="20" spans="1:18" ht="45.75" customHeight="1">
      <c r="A20" s="34" t="s">
        <v>22</v>
      </c>
      <c r="B20" s="80" t="s">
        <v>56</v>
      </c>
      <c r="C20" s="35" t="s">
        <v>51</v>
      </c>
      <c r="D20" s="36">
        <v>7.5</v>
      </c>
      <c r="E20" s="37">
        <v>6</v>
      </c>
      <c r="F20" s="37">
        <v>7</v>
      </c>
      <c r="G20" s="38">
        <v>20.5</v>
      </c>
      <c r="H20" s="39">
        <v>6</v>
      </c>
      <c r="I20" s="41">
        <v>5</v>
      </c>
      <c r="J20" s="41">
        <v>7</v>
      </c>
      <c r="K20" s="38">
        <v>18</v>
      </c>
      <c r="L20" s="36">
        <v>7</v>
      </c>
      <c r="M20" s="41">
        <v>6</v>
      </c>
      <c r="N20" s="41">
        <v>7.5</v>
      </c>
      <c r="O20" s="38">
        <v>20.5</v>
      </c>
      <c r="P20" s="42">
        <v>19.666666666666668</v>
      </c>
      <c r="Q20" s="86" t="s">
        <v>4</v>
      </c>
      <c r="R20" s="70" t="s">
        <v>146</v>
      </c>
    </row>
    <row r="21" spans="1:18" ht="45.75" customHeight="1">
      <c r="A21" s="34" t="s">
        <v>22</v>
      </c>
      <c r="B21" s="80" t="s">
        <v>61</v>
      </c>
      <c r="C21" s="35" t="s">
        <v>36</v>
      </c>
      <c r="D21" s="36">
        <v>8.5</v>
      </c>
      <c r="E21" s="37">
        <v>6</v>
      </c>
      <c r="F21" s="37">
        <v>6</v>
      </c>
      <c r="G21" s="38">
        <v>20.5</v>
      </c>
      <c r="H21" s="39">
        <v>7</v>
      </c>
      <c r="I21" s="41">
        <v>6</v>
      </c>
      <c r="J21" s="41">
        <v>6.5</v>
      </c>
      <c r="K21" s="38">
        <v>19.5</v>
      </c>
      <c r="L21" s="36">
        <v>7</v>
      </c>
      <c r="M21" s="41">
        <v>6</v>
      </c>
      <c r="N21" s="41">
        <v>7</v>
      </c>
      <c r="O21" s="38">
        <v>20</v>
      </c>
      <c r="P21" s="42">
        <v>20</v>
      </c>
      <c r="Q21" s="86" t="s">
        <v>4</v>
      </c>
      <c r="R21" s="70" t="s">
        <v>150</v>
      </c>
    </row>
    <row r="22" spans="1:18" ht="45.75" customHeight="1">
      <c r="A22" s="34" t="s">
        <v>22</v>
      </c>
      <c r="B22" s="80" t="s">
        <v>62</v>
      </c>
      <c r="C22" s="35" t="s">
        <v>44</v>
      </c>
      <c r="D22" s="36">
        <v>7</v>
      </c>
      <c r="E22" s="37">
        <v>7</v>
      </c>
      <c r="F22" s="37">
        <v>6</v>
      </c>
      <c r="G22" s="38">
        <v>20</v>
      </c>
      <c r="H22" s="39">
        <v>6</v>
      </c>
      <c r="I22" s="41">
        <v>6</v>
      </c>
      <c r="J22" s="41">
        <v>7</v>
      </c>
      <c r="K22" s="38">
        <v>19</v>
      </c>
      <c r="L22" s="36">
        <v>7</v>
      </c>
      <c r="M22" s="41">
        <v>7</v>
      </c>
      <c r="N22" s="41">
        <v>7</v>
      </c>
      <c r="O22" s="38">
        <v>21</v>
      </c>
      <c r="P22" s="42">
        <v>20</v>
      </c>
      <c r="Q22" s="86" t="s">
        <v>4</v>
      </c>
      <c r="R22" s="70" t="s">
        <v>151</v>
      </c>
    </row>
    <row r="23" spans="1:18" ht="45.75" customHeight="1">
      <c r="A23" s="34" t="s">
        <v>22</v>
      </c>
      <c r="B23" s="80" t="s">
        <v>63</v>
      </c>
      <c r="C23" s="35" t="s">
        <v>46</v>
      </c>
      <c r="D23" s="36">
        <v>7.5</v>
      </c>
      <c r="E23" s="37">
        <v>7</v>
      </c>
      <c r="F23" s="37">
        <v>7</v>
      </c>
      <c r="G23" s="38">
        <v>21.5</v>
      </c>
      <c r="H23" s="39">
        <v>6</v>
      </c>
      <c r="I23" s="41">
        <v>6</v>
      </c>
      <c r="J23" s="41">
        <v>6</v>
      </c>
      <c r="K23" s="38">
        <v>18</v>
      </c>
      <c r="L23" s="36">
        <v>7.5</v>
      </c>
      <c r="M23" s="41">
        <v>6.5</v>
      </c>
      <c r="N23" s="41">
        <v>7</v>
      </c>
      <c r="O23" s="38">
        <v>21</v>
      </c>
      <c r="P23" s="42">
        <v>20.166666666666668</v>
      </c>
      <c r="Q23" s="86" t="s">
        <v>4</v>
      </c>
      <c r="R23" s="70" t="s">
        <v>221</v>
      </c>
    </row>
    <row r="24" spans="1:18" ht="45.75" customHeight="1">
      <c r="A24" s="34" t="s">
        <v>22</v>
      </c>
      <c r="B24" s="81" t="s">
        <v>58</v>
      </c>
      <c r="C24" s="35" t="s">
        <v>30</v>
      </c>
      <c r="D24" s="36">
        <v>7</v>
      </c>
      <c r="E24" s="37">
        <v>6</v>
      </c>
      <c r="F24" s="37">
        <v>7</v>
      </c>
      <c r="G24" s="38">
        <v>20</v>
      </c>
      <c r="H24" s="39">
        <v>6.5</v>
      </c>
      <c r="I24" s="41">
        <v>6</v>
      </c>
      <c r="J24" s="41">
        <v>7.5</v>
      </c>
      <c r="K24" s="38">
        <v>20</v>
      </c>
      <c r="L24" s="36">
        <v>7.5</v>
      </c>
      <c r="M24" s="41">
        <v>6</v>
      </c>
      <c r="N24" s="41">
        <v>8</v>
      </c>
      <c r="O24" s="38">
        <v>21.5</v>
      </c>
      <c r="P24" s="42">
        <v>20.5</v>
      </c>
      <c r="Q24" s="86" t="s">
        <v>4</v>
      </c>
      <c r="R24" s="70" t="s">
        <v>148</v>
      </c>
    </row>
    <row r="25" spans="1:18" ht="45.75" customHeight="1">
      <c r="A25" s="34" t="s">
        <v>22</v>
      </c>
      <c r="B25" s="80" t="s">
        <v>57</v>
      </c>
      <c r="C25" s="35" t="s">
        <v>34</v>
      </c>
      <c r="D25" s="36">
        <v>8</v>
      </c>
      <c r="E25" s="37">
        <v>7</v>
      </c>
      <c r="F25" s="37">
        <v>7</v>
      </c>
      <c r="G25" s="38">
        <v>22</v>
      </c>
      <c r="H25" s="39">
        <v>7</v>
      </c>
      <c r="I25" s="41">
        <v>7</v>
      </c>
      <c r="J25" s="41">
        <v>8</v>
      </c>
      <c r="K25" s="38">
        <v>22</v>
      </c>
      <c r="L25" s="36">
        <v>7.5</v>
      </c>
      <c r="M25" s="41">
        <v>7</v>
      </c>
      <c r="N25" s="41">
        <v>8</v>
      </c>
      <c r="O25" s="38">
        <v>22.5</v>
      </c>
      <c r="P25" s="42">
        <v>22.166666666666668</v>
      </c>
      <c r="Q25" s="86" t="s">
        <v>7</v>
      </c>
      <c r="R25" s="70" t="s">
        <v>147</v>
      </c>
    </row>
    <row r="26" spans="1:18" s="98" customFormat="1" ht="45.75" customHeight="1">
      <c r="A26" s="87" t="s">
        <v>22</v>
      </c>
      <c r="B26" s="102" t="s">
        <v>59</v>
      </c>
      <c r="C26" s="89" t="s">
        <v>60</v>
      </c>
      <c r="D26" s="90">
        <v>8.5</v>
      </c>
      <c r="E26" s="91">
        <v>7</v>
      </c>
      <c r="F26" s="91">
        <v>7</v>
      </c>
      <c r="G26" s="92">
        <v>22.5</v>
      </c>
      <c r="H26" s="93">
        <v>8</v>
      </c>
      <c r="I26" s="94">
        <v>7</v>
      </c>
      <c r="J26" s="94">
        <v>8</v>
      </c>
      <c r="K26" s="92">
        <v>23</v>
      </c>
      <c r="L26" s="90">
        <v>8.5</v>
      </c>
      <c r="M26" s="94">
        <v>7</v>
      </c>
      <c r="N26" s="94">
        <v>7.5</v>
      </c>
      <c r="O26" s="92">
        <v>23</v>
      </c>
      <c r="P26" s="95">
        <v>22.833333333333332</v>
      </c>
      <c r="Q26" s="96" t="s">
        <v>12</v>
      </c>
      <c r="R26" s="97" t="s">
        <v>149</v>
      </c>
    </row>
    <row r="27" spans="1:18" ht="8.25" customHeight="1">
      <c r="A27" s="45"/>
      <c r="B27" s="71"/>
      <c r="C27" s="46"/>
      <c r="D27" s="45"/>
      <c r="E27" s="45"/>
      <c r="F27" s="45"/>
      <c r="G27" s="47"/>
      <c r="H27" s="45"/>
      <c r="I27" s="48"/>
      <c r="J27" s="48"/>
      <c r="K27" s="47"/>
      <c r="L27" s="45"/>
      <c r="M27" s="48"/>
      <c r="N27" s="48"/>
      <c r="O27" s="47"/>
      <c r="P27" s="47"/>
      <c r="Q27" s="54"/>
      <c r="R27" s="71"/>
    </row>
    <row r="28" spans="1:17" ht="30.75" customHeight="1">
      <c r="A28" s="3"/>
      <c r="B28" s="77" t="s">
        <v>25</v>
      </c>
      <c r="C28" s="31" t="s">
        <v>21</v>
      </c>
      <c r="D28" s="1">
        <v>11</v>
      </c>
      <c r="E28" s="1"/>
      <c r="F28" s="1"/>
      <c r="G28" s="44"/>
      <c r="K28" s="44"/>
      <c r="O28" s="44"/>
      <c r="P28" s="44"/>
      <c r="Q28" s="30"/>
    </row>
    <row r="29" spans="1:18" s="57" customFormat="1" ht="6" customHeight="1">
      <c r="A29" s="50"/>
      <c r="B29" s="73"/>
      <c r="C29" s="55"/>
      <c r="D29" s="50"/>
      <c r="E29" s="50"/>
      <c r="F29" s="50"/>
      <c r="G29" s="52"/>
      <c r="H29" s="50"/>
      <c r="I29" s="50"/>
      <c r="J29" s="50"/>
      <c r="K29" s="52"/>
      <c r="L29" s="50"/>
      <c r="M29" s="50"/>
      <c r="N29" s="50"/>
      <c r="O29" s="52"/>
      <c r="P29" s="52"/>
      <c r="Q29" s="56"/>
      <c r="R29" s="73"/>
    </row>
    <row r="30" spans="1:18" ht="45.75" customHeight="1">
      <c r="A30" s="34" t="s">
        <v>23</v>
      </c>
      <c r="B30" s="80" t="s">
        <v>64</v>
      </c>
      <c r="C30" s="35" t="s">
        <v>36</v>
      </c>
      <c r="D30" s="58">
        <v>7</v>
      </c>
      <c r="E30" s="59">
        <v>6</v>
      </c>
      <c r="F30" s="59">
        <v>6</v>
      </c>
      <c r="G30" s="60">
        <v>19</v>
      </c>
      <c r="H30" s="61">
        <v>6.5</v>
      </c>
      <c r="I30" s="62">
        <v>6</v>
      </c>
      <c r="J30" s="62">
        <v>7</v>
      </c>
      <c r="K30" s="63">
        <v>19.5</v>
      </c>
      <c r="L30" s="58">
        <v>7</v>
      </c>
      <c r="M30" s="62">
        <v>6</v>
      </c>
      <c r="N30" s="62">
        <v>7</v>
      </c>
      <c r="O30" s="60">
        <v>20</v>
      </c>
      <c r="P30" s="42">
        <v>19.5</v>
      </c>
      <c r="Q30" s="86" t="s">
        <v>4</v>
      </c>
      <c r="R30" s="74" t="s">
        <v>152</v>
      </c>
    </row>
    <row r="31" spans="1:18" ht="45.75" customHeight="1">
      <c r="A31" s="34" t="s">
        <v>23</v>
      </c>
      <c r="B31" s="80" t="s">
        <v>71</v>
      </c>
      <c r="C31" s="35" t="s">
        <v>33</v>
      </c>
      <c r="D31" s="58">
        <v>7</v>
      </c>
      <c r="E31" s="59">
        <v>6.5</v>
      </c>
      <c r="F31" s="59">
        <v>6</v>
      </c>
      <c r="G31" s="60">
        <v>19.5</v>
      </c>
      <c r="H31" s="61">
        <v>7</v>
      </c>
      <c r="I31" s="62">
        <v>7</v>
      </c>
      <c r="J31" s="62">
        <v>6</v>
      </c>
      <c r="K31" s="63">
        <v>20</v>
      </c>
      <c r="L31" s="58">
        <v>7.5</v>
      </c>
      <c r="M31" s="62">
        <v>6</v>
      </c>
      <c r="N31" s="62">
        <v>6</v>
      </c>
      <c r="O31" s="60">
        <v>19.5</v>
      </c>
      <c r="P31" s="42">
        <v>19.666666666666668</v>
      </c>
      <c r="Q31" s="86" t="s">
        <v>4</v>
      </c>
      <c r="R31" s="75" t="s">
        <v>159</v>
      </c>
    </row>
    <row r="32" spans="1:18" ht="45.75" customHeight="1">
      <c r="A32" s="34" t="s">
        <v>23</v>
      </c>
      <c r="B32" s="80" t="s">
        <v>65</v>
      </c>
      <c r="C32" s="35" t="s">
        <v>46</v>
      </c>
      <c r="D32" s="58">
        <v>8</v>
      </c>
      <c r="E32" s="59">
        <v>6</v>
      </c>
      <c r="F32" s="59">
        <v>7</v>
      </c>
      <c r="G32" s="60">
        <v>21</v>
      </c>
      <c r="H32" s="61">
        <v>7</v>
      </c>
      <c r="I32" s="62">
        <v>5</v>
      </c>
      <c r="J32" s="62">
        <v>8</v>
      </c>
      <c r="K32" s="63">
        <v>20</v>
      </c>
      <c r="L32" s="58">
        <v>7.5</v>
      </c>
      <c r="M32" s="62">
        <v>6</v>
      </c>
      <c r="N32" s="62">
        <v>7</v>
      </c>
      <c r="O32" s="60">
        <v>20.5</v>
      </c>
      <c r="P32" s="42">
        <v>20.5</v>
      </c>
      <c r="Q32" s="86" t="s">
        <v>4</v>
      </c>
      <c r="R32" s="75" t="s">
        <v>222</v>
      </c>
    </row>
    <row r="33" spans="1:18" ht="45.75" customHeight="1">
      <c r="A33" s="34" t="s">
        <v>23</v>
      </c>
      <c r="B33" s="80" t="s">
        <v>73</v>
      </c>
      <c r="C33" s="35" t="s">
        <v>44</v>
      </c>
      <c r="D33" s="58">
        <v>7</v>
      </c>
      <c r="E33" s="59">
        <v>7</v>
      </c>
      <c r="F33" s="59">
        <v>7</v>
      </c>
      <c r="G33" s="60">
        <v>21</v>
      </c>
      <c r="H33" s="61">
        <v>7</v>
      </c>
      <c r="I33" s="62">
        <v>7</v>
      </c>
      <c r="J33" s="62">
        <v>7</v>
      </c>
      <c r="K33" s="63">
        <v>21</v>
      </c>
      <c r="L33" s="58">
        <v>7.5</v>
      </c>
      <c r="M33" s="62">
        <v>6</v>
      </c>
      <c r="N33" s="62">
        <v>7</v>
      </c>
      <c r="O33" s="60">
        <v>20.5</v>
      </c>
      <c r="P33" s="42">
        <v>20.833333333333332</v>
      </c>
      <c r="Q33" s="86" t="s">
        <v>4</v>
      </c>
      <c r="R33" s="75" t="s">
        <v>161</v>
      </c>
    </row>
    <row r="34" spans="1:18" ht="45.75" customHeight="1">
      <c r="A34" s="34" t="s">
        <v>23</v>
      </c>
      <c r="B34" s="80" t="s">
        <v>72</v>
      </c>
      <c r="C34" s="35" t="s">
        <v>30</v>
      </c>
      <c r="D34" s="58">
        <v>7.5</v>
      </c>
      <c r="E34" s="59">
        <v>6.5</v>
      </c>
      <c r="F34" s="59">
        <v>7.5</v>
      </c>
      <c r="G34" s="60">
        <v>21.5</v>
      </c>
      <c r="H34" s="61">
        <v>8</v>
      </c>
      <c r="I34" s="62">
        <v>6</v>
      </c>
      <c r="J34" s="62">
        <v>7.5</v>
      </c>
      <c r="K34" s="63">
        <v>21.5</v>
      </c>
      <c r="L34" s="58">
        <v>7</v>
      </c>
      <c r="M34" s="62">
        <v>6</v>
      </c>
      <c r="N34" s="62">
        <v>7.5</v>
      </c>
      <c r="O34" s="60">
        <v>20.5</v>
      </c>
      <c r="P34" s="42">
        <v>21.166666666666668</v>
      </c>
      <c r="Q34" s="86" t="s">
        <v>4</v>
      </c>
      <c r="R34" s="75" t="s">
        <v>160</v>
      </c>
    </row>
    <row r="35" spans="1:18" ht="45.75" customHeight="1">
      <c r="A35" s="34" t="s">
        <v>23</v>
      </c>
      <c r="B35" s="80" t="s">
        <v>67</v>
      </c>
      <c r="C35" s="35" t="s">
        <v>51</v>
      </c>
      <c r="D35" s="58">
        <v>7.5</v>
      </c>
      <c r="E35" s="59">
        <v>7</v>
      </c>
      <c r="F35" s="59">
        <v>8</v>
      </c>
      <c r="G35" s="60">
        <v>22.5</v>
      </c>
      <c r="H35" s="61">
        <v>7</v>
      </c>
      <c r="I35" s="62">
        <v>6</v>
      </c>
      <c r="J35" s="62">
        <v>7</v>
      </c>
      <c r="K35" s="63">
        <v>20</v>
      </c>
      <c r="L35" s="58">
        <v>8</v>
      </c>
      <c r="M35" s="62">
        <v>7</v>
      </c>
      <c r="N35" s="62">
        <v>7.5</v>
      </c>
      <c r="O35" s="60">
        <v>22.5</v>
      </c>
      <c r="P35" s="42">
        <v>21.666666666666668</v>
      </c>
      <c r="Q35" s="86" t="s">
        <v>4</v>
      </c>
      <c r="R35" s="75" t="s">
        <v>155</v>
      </c>
    </row>
    <row r="36" spans="1:18" ht="45.75" customHeight="1">
      <c r="A36" s="34" t="s">
        <v>23</v>
      </c>
      <c r="B36" s="80" t="s">
        <v>70</v>
      </c>
      <c r="C36" s="35" t="s">
        <v>60</v>
      </c>
      <c r="D36" s="58">
        <v>7.5</v>
      </c>
      <c r="E36" s="59">
        <v>7</v>
      </c>
      <c r="F36" s="59">
        <v>8</v>
      </c>
      <c r="G36" s="60">
        <v>22.5</v>
      </c>
      <c r="H36" s="61">
        <v>8.5</v>
      </c>
      <c r="I36" s="62">
        <v>6.5</v>
      </c>
      <c r="J36" s="62">
        <v>7</v>
      </c>
      <c r="K36" s="63">
        <v>22</v>
      </c>
      <c r="L36" s="58">
        <v>7.5</v>
      </c>
      <c r="M36" s="62">
        <v>6.5</v>
      </c>
      <c r="N36" s="62">
        <v>7</v>
      </c>
      <c r="O36" s="60">
        <v>21</v>
      </c>
      <c r="P36" s="42">
        <v>21.833333333333332</v>
      </c>
      <c r="Q36" s="86" t="s">
        <v>4</v>
      </c>
      <c r="R36" s="75" t="s">
        <v>158</v>
      </c>
    </row>
    <row r="37" spans="1:18" ht="45.75" customHeight="1">
      <c r="A37" s="34" t="s">
        <v>23</v>
      </c>
      <c r="B37" s="80" t="s">
        <v>69</v>
      </c>
      <c r="C37" s="35" t="s">
        <v>34</v>
      </c>
      <c r="D37" s="58">
        <v>8</v>
      </c>
      <c r="E37" s="59">
        <v>7.5</v>
      </c>
      <c r="F37" s="59">
        <v>8</v>
      </c>
      <c r="G37" s="60">
        <v>23.5</v>
      </c>
      <c r="H37" s="61">
        <v>8</v>
      </c>
      <c r="I37" s="62">
        <v>7</v>
      </c>
      <c r="J37" s="62">
        <v>7</v>
      </c>
      <c r="K37" s="63">
        <v>22</v>
      </c>
      <c r="L37" s="58">
        <v>7</v>
      </c>
      <c r="M37" s="62">
        <v>7</v>
      </c>
      <c r="N37" s="62">
        <v>7.5</v>
      </c>
      <c r="O37" s="60">
        <v>21.5</v>
      </c>
      <c r="P37" s="42">
        <v>22.333333333333332</v>
      </c>
      <c r="Q37" s="86" t="s">
        <v>7</v>
      </c>
      <c r="R37" s="75" t="s">
        <v>157</v>
      </c>
    </row>
    <row r="38" spans="1:18" ht="45.75" customHeight="1">
      <c r="A38" s="34" t="s">
        <v>23</v>
      </c>
      <c r="B38" s="80" t="s">
        <v>66</v>
      </c>
      <c r="C38" s="35" t="s">
        <v>48</v>
      </c>
      <c r="D38" s="58">
        <v>8</v>
      </c>
      <c r="E38" s="59">
        <v>8</v>
      </c>
      <c r="F38" s="59">
        <v>7.5</v>
      </c>
      <c r="G38" s="60">
        <v>23.5</v>
      </c>
      <c r="H38" s="61">
        <v>8</v>
      </c>
      <c r="I38" s="62">
        <v>8</v>
      </c>
      <c r="J38" s="62">
        <v>8</v>
      </c>
      <c r="K38" s="63">
        <v>24</v>
      </c>
      <c r="L38" s="58">
        <v>7.5</v>
      </c>
      <c r="M38" s="62">
        <v>6</v>
      </c>
      <c r="N38" s="62">
        <v>7</v>
      </c>
      <c r="O38" s="60">
        <v>20.5</v>
      </c>
      <c r="P38" s="42">
        <v>22.666666666666668</v>
      </c>
      <c r="Q38" s="86" t="s">
        <v>7</v>
      </c>
      <c r="R38" s="75" t="s">
        <v>154</v>
      </c>
    </row>
    <row r="39" spans="1:18" ht="45.75" customHeight="1">
      <c r="A39" s="34" t="s">
        <v>23</v>
      </c>
      <c r="B39" s="80" t="s">
        <v>68</v>
      </c>
      <c r="C39" s="35" t="s">
        <v>31</v>
      </c>
      <c r="D39" s="58">
        <v>8</v>
      </c>
      <c r="E39" s="59">
        <v>8</v>
      </c>
      <c r="F39" s="59">
        <v>8</v>
      </c>
      <c r="G39" s="60">
        <v>24</v>
      </c>
      <c r="H39" s="61">
        <v>8</v>
      </c>
      <c r="I39" s="62">
        <v>8</v>
      </c>
      <c r="J39" s="62">
        <v>7</v>
      </c>
      <c r="K39" s="63">
        <v>23</v>
      </c>
      <c r="L39" s="58">
        <v>7.5</v>
      </c>
      <c r="M39" s="62">
        <v>7</v>
      </c>
      <c r="N39" s="62">
        <v>7</v>
      </c>
      <c r="O39" s="60">
        <v>21.5</v>
      </c>
      <c r="P39" s="42">
        <v>22.833333333333332</v>
      </c>
      <c r="Q39" s="86" t="s">
        <v>7</v>
      </c>
      <c r="R39" s="75" t="s">
        <v>156</v>
      </c>
    </row>
    <row r="40" spans="1:18" s="98" customFormat="1" ht="45.75" customHeight="1">
      <c r="A40" s="87" t="s">
        <v>23</v>
      </c>
      <c r="B40" s="88" t="s">
        <v>137</v>
      </c>
      <c r="C40" s="89" t="s">
        <v>43</v>
      </c>
      <c r="D40" s="103">
        <v>8.5</v>
      </c>
      <c r="E40" s="104">
        <v>8</v>
      </c>
      <c r="F40" s="104">
        <v>7</v>
      </c>
      <c r="G40" s="105">
        <v>23.5</v>
      </c>
      <c r="H40" s="106">
        <v>8.5</v>
      </c>
      <c r="I40" s="107">
        <v>8</v>
      </c>
      <c r="J40" s="107">
        <v>7</v>
      </c>
      <c r="K40" s="108">
        <v>23.5</v>
      </c>
      <c r="L40" s="103">
        <v>8.5</v>
      </c>
      <c r="M40" s="107">
        <v>8</v>
      </c>
      <c r="N40" s="107">
        <v>7</v>
      </c>
      <c r="O40" s="105">
        <v>23.5</v>
      </c>
      <c r="P40" s="95">
        <v>23.5</v>
      </c>
      <c r="Q40" s="96" t="s">
        <v>12</v>
      </c>
      <c r="R40" s="109" t="s">
        <v>153</v>
      </c>
    </row>
    <row r="41" spans="2:3" ht="20.25">
      <c r="B41" s="82"/>
      <c r="C41" s="64"/>
    </row>
    <row r="44" ht="19.5" customHeight="1">
      <c r="B44" s="83"/>
    </row>
    <row r="45" ht="20.25">
      <c r="B45" s="84"/>
    </row>
    <row r="46" ht="20.25">
      <c r="B46" s="84"/>
    </row>
    <row r="47" ht="20.25">
      <c r="B47" s="84"/>
    </row>
    <row r="48" ht="20.25">
      <c r="B48" s="84"/>
    </row>
    <row r="49" ht="20.25">
      <c r="B49" s="85"/>
    </row>
    <row r="50" ht="20.25">
      <c r="B50" s="84"/>
    </row>
    <row r="51" ht="20.25">
      <c r="B51" s="84"/>
    </row>
    <row r="52" ht="20.25">
      <c r="B52" s="84"/>
    </row>
    <row r="53" ht="20.25">
      <c r="B53" s="84"/>
    </row>
    <row r="54" ht="20.25">
      <c r="B54" s="84"/>
    </row>
    <row r="55" ht="20.25">
      <c r="B55" s="84"/>
    </row>
    <row r="56" ht="20.25">
      <c r="B56" s="84"/>
    </row>
    <row r="57" ht="20.25">
      <c r="B57" s="84"/>
    </row>
    <row r="58" ht="27">
      <c r="B58" s="83"/>
    </row>
  </sheetData>
  <sheetProtection/>
  <mergeCells count="5">
    <mergeCell ref="C1:M1"/>
    <mergeCell ref="C2:M2"/>
    <mergeCell ref="D5:G5"/>
    <mergeCell ref="H5:K5"/>
    <mergeCell ref="L5:O5"/>
  </mergeCells>
  <dataValidations count="1">
    <dataValidation showInputMessage="1" showErrorMessage="1" prompt="Select Name" sqref="C19:C26 C30:C40 C10:C15"/>
  </dataValidations>
  <printOptions/>
  <pageMargins left="0.39375" right="0.39375" top="0.39375" bottom="0.39375" header="0.5118055555555555" footer="0.39375"/>
  <pageSetup fitToHeight="0" fitToWidth="1" horizontalDpi="300" verticalDpi="300" orientation="landscape" scale="39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tabSelected="1" zoomScale="70" zoomScaleNormal="70" zoomScaleSheetLayoutView="70" zoomScalePageLayoutView="0" workbookViewId="0" topLeftCell="A1">
      <pane ySplit="6" topLeftCell="A7" activePane="bottomLeft" state="frozen"/>
      <selection pane="topLeft" activeCell="C1" sqref="C1"/>
      <selection pane="bottomLeft" activeCell="A1" sqref="A1"/>
    </sheetView>
  </sheetViews>
  <sheetFormatPr defaultColWidth="8.8515625" defaultRowHeight="12.75"/>
  <cols>
    <col min="1" max="1" width="8.8515625" style="1" customWidth="1"/>
    <col min="2" max="2" width="34.8515625" style="65" customWidth="1"/>
    <col min="3" max="3" width="26.7109375" style="2" customWidth="1"/>
    <col min="4" max="4" width="6.421875" style="3" customWidth="1"/>
    <col min="5" max="5" width="6.28125" style="3" customWidth="1"/>
    <col min="6" max="6" width="6.421875" style="3" customWidth="1"/>
    <col min="7" max="7" width="8.140625" style="3" customWidth="1"/>
    <col min="8" max="8" width="6.28125" style="1" customWidth="1"/>
    <col min="9" max="10" width="6.421875" style="1" customWidth="1"/>
    <col min="11" max="11" width="8.7109375" style="1" customWidth="1"/>
    <col min="12" max="14" width="6.28125" style="1" customWidth="1"/>
    <col min="15" max="15" width="9.7109375" style="1" customWidth="1"/>
    <col min="16" max="16" width="12.28125" style="1" customWidth="1"/>
    <col min="17" max="17" width="12.140625" style="1" customWidth="1"/>
    <col min="18" max="18" width="153.8515625" style="65" customWidth="1"/>
    <col min="19" max="16384" width="8.8515625" style="4" customWidth="1"/>
  </cols>
  <sheetData>
    <row r="1" spans="1:18" s="8" customFormat="1" ht="31.5" customHeight="1">
      <c r="A1" s="7"/>
      <c r="B1" s="66"/>
      <c r="C1" s="120" t="s">
        <v>29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7"/>
      <c r="O1" s="7"/>
      <c r="P1" s="7"/>
      <c r="Q1" s="7"/>
      <c r="R1" s="66"/>
    </row>
    <row r="2" spans="1:18" s="8" customFormat="1" ht="31.5" customHeight="1">
      <c r="A2" s="7"/>
      <c r="B2" s="76"/>
      <c r="C2" s="120" t="s">
        <v>220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9"/>
      <c r="O2" s="9"/>
      <c r="P2" s="7"/>
      <c r="Q2" s="7"/>
      <c r="R2" s="66"/>
    </row>
    <row r="3" spans="1:17" ht="21" thickBot="1">
      <c r="A3" s="3"/>
      <c r="B3" s="77"/>
      <c r="C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8" ht="20.25">
      <c r="B4" s="67"/>
      <c r="C4" s="14"/>
      <c r="D4" s="15"/>
      <c r="E4" s="16"/>
      <c r="F4" s="16"/>
      <c r="G4" s="17"/>
      <c r="H4" s="15"/>
      <c r="I4" s="16"/>
      <c r="J4" s="16"/>
      <c r="K4" s="17"/>
      <c r="L4" s="15"/>
      <c r="M4" s="16"/>
      <c r="N4" s="16"/>
      <c r="O4" s="17"/>
      <c r="P4" s="18" t="s">
        <v>6</v>
      </c>
      <c r="Q4" s="19"/>
      <c r="R4" s="67"/>
    </row>
    <row r="5" spans="2:18" ht="20.25">
      <c r="B5" s="78"/>
      <c r="C5" s="20"/>
      <c r="D5" s="119" t="s">
        <v>8</v>
      </c>
      <c r="E5" s="119"/>
      <c r="F5" s="119"/>
      <c r="G5" s="119"/>
      <c r="H5" s="119" t="s">
        <v>9</v>
      </c>
      <c r="I5" s="119"/>
      <c r="J5" s="119"/>
      <c r="K5" s="119"/>
      <c r="L5" s="119" t="s">
        <v>10</v>
      </c>
      <c r="M5" s="119"/>
      <c r="N5" s="119"/>
      <c r="O5" s="119"/>
      <c r="P5" s="22" t="s">
        <v>11</v>
      </c>
      <c r="Q5" s="21"/>
      <c r="R5" s="68"/>
    </row>
    <row r="6" spans="1:18" ht="21" thickBot="1">
      <c r="A6" s="1" t="s">
        <v>13</v>
      </c>
      <c r="B6" s="79" t="s">
        <v>14</v>
      </c>
      <c r="C6" s="23" t="s">
        <v>15</v>
      </c>
      <c r="D6" s="24" t="s">
        <v>16</v>
      </c>
      <c r="E6" s="25" t="s">
        <v>16</v>
      </c>
      <c r="F6" s="25" t="s">
        <v>16</v>
      </c>
      <c r="G6" s="26" t="s">
        <v>17</v>
      </c>
      <c r="H6" s="27" t="s">
        <v>16</v>
      </c>
      <c r="I6" s="25" t="s">
        <v>16</v>
      </c>
      <c r="J6" s="25" t="s">
        <v>16</v>
      </c>
      <c r="K6" s="28" t="s">
        <v>17</v>
      </c>
      <c r="L6" s="24" t="s">
        <v>16</v>
      </c>
      <c r="M6" s="25" t="s">
        <v>16</v>
      </c>
      <c r="N6" s="25" t="s">
        <v>16</v>
      </c>
      <c r="O6" s="26" t="s">
        <v>17</v>
      </c>
      <c r="P6" s="23" t="s">
        <v>17</v>
      </c>
      <c r="Q6" s="29" t="s">
        <v>18</v>
      </c>
      <c r="R6" s="69" t="s">
        <v>19</v>
      </c>
    </row>
    <row r="7" spans="1:17" ht="20.25" customHeight="1">
      <c r="A7" s="3"/>
      <c r="B7" s="77"/>
      <c r="C7" s="3"/>
      <c r="H7" s="3"/>
      <c r="I7" s="3"/>
      <c r="J7" s="3"/>
      <c r="K7" s="3"/>
      <c r="L7" s="3"/>
      <c r="M7" s="3"/>
      <c r="N7" s="3"/>
      <c r="O7" s="3"/>
      <c r="P7" s="3"/>
      <c r="Q7" s="30"/>
    </row>
    <row r="8" spans="1:17" ht="30.75" customHeight="1">
      <c r="A8" s="13"/>
      <c r="B8" s="77" t="s">
        <v>26</v>
      </c>
      <c r="C8" s="31" t="s">
        <v>21</v>
      </c>
      <c r="D8" s="1">
        <v>14</v>
      </c>
      <c r="E8" s="1"/>
      <c r="F8" s="1"/>
      <c r="G8" s="1"/>
      <c r="Q8" s="30"/>
    </row>
    <row r="9" spans="4:17" ht="9.75" customHeight="1">
      <c r="D9" s="1"/>
      <c r="E9" s="1"/>
      <c r="F9" s="1"/>
      <c r="G9" s="1"/>
      <c r="H9" s="33"/>
      <c r="I9" s="33"/>
      <c r="J9" s="33"/>
      <c r="M9" s="33"/>
      <c r="N9" s="33"/>
      <c r="Q9" s="30"/>
    </row>
    <row r="10" spans="1:18" ht="45.75" customHeight="1">
      <c r="A10" s="34" t="s">
        <v>24</v>
      </c>
      <c r="B10" s="80" t="s">
        <v>65</v>
      </c>
      <c r="C10" s="35" t="s">
        <v>132</v>
      </c>
      <c r="D10" s="36">
        <v>6</v>
      </c>
      <c r="E10" s="37">
        <v>5</v>
      </c>
      <c r="F10" s="37">
        <v>7</v>
      </c>
      <c r="G10" s="38">
        <v>18</v>
      </c>
      <c r="H10" s="39">
        <v>6.5</v>
      </c>
      <c r="I10" s="40">
        <v>5</v>
      </c>
      <c r="J10" s="40">
        <v>7</v>
      </c>
      <c r="K10" s="38">
        <v>18.5</v>
      </c>
      <c r="L10" s="36">
        <v>5.5</v>
      </c>
      <c r="M10" s="41">
        <v>5</v>
      </c>
      <c r="N10" s="41">
        <v>6</v>
      </c>
      <c r="O10" s="38">
        <v>16.5</v>
      </c>
      <c r="P10" s="42">
        <v>17.666666666666668</v>
      </c>
      <c r="Q10" s="86" t="s">
        <v>4</v>
      </c>
      <c r="R10" s="80" t="s">
        <v>166</v>
      </c>
    </row>
    <row r="11" spans="1:18" ht="45.75" customHeight="1">
      <c r="A11" s="34" t="s">
        <v>24</v>
      </c>
      <c r="B11" s="80" t="s">
        <v>79</v>
      </c>
      <c r="C11" s="35" t="s">
        <v>32</v>
      </c>
      <c r="D11" s="36">
        <v>7</v>
      </c>
      <c r="E11" s="37">
        <v>5</v>
      </c>
      <c r="F11" s="37">
        <v>7</v>
      </c>
      <c r="G11" s="38">
        <v>19</v>
      </c>
      <c r="H11" s="39">
        <v>7</v>
      </c>
      <c r="I11" s="41">
        <v>6</v>
      </c>
      <c r="J11" s="41">
        <v>6</v>
      </c>
      <c r="K11" s="38">
        <v>19</v>
      </c>
      <c r="L11" s="36">
        <v>6.5</v>
      </c>
      <c r="M11" s="41">
        <v>6</v>
      </c>
      <c r="N11" s="41">
        <v>6</v>
      </c>
      <c r="O11" s="38">
        <v>18.5</v>
      </c>
      <c r="P11" s="42">
        <v>18.833333333333332</v>
      </c>
      <c r="Q11" s="86" t="s">
        <v>4</v>
      </c>
      <c r="R11" s="70" t="s">
        <v>169</v>
      </c>
    </row>
    <row r="12" spans="1:18" ht="45.75" customHeight="1">
      <c r="A12" s="34" t="s">
        <v>24</v>
      </c>
      <c r="B12" s="80" t="s">
        <v>130</v>
      </c>
      <c r="C12" s="35" t="s">
        <v>74</v>
      </c>
      <c r="D12" s="36">
        <v>7</v>
      </c>
      <c r="E12" s="37">
        <v>5</v>
      </c>
      <c r="F12" s="37">
        <v>8</v>
      </c>
      <c r="G12" s="38">
        <v>20</v>
      </c>
      <c r="H12" s="39">
        <v>6</v>
      </c>
      <c r="I12" s="41">
        <v>6</v>
      </c>
      <c r="J12" s="41">
        <v>7</v>
      </c>
      <c r="K12" s="38">
        <v>19</v>
      </c>
      <c r="L12" s="36">
        <v>6</v>
      </c>
      <c r="M12" s="41">
        <v>5</v>
      </c>
      <c r="N12" s="41">
        <v>7</v>
      </c>
      <c r="O12" s="38">
        <v>18</v>
      </c>
      <c r="P12" s="42">
        <v>19</v>
      </c>
      <c r="Q12" s="86" t="s">
        <v>4</v>
      </c>
      <c r="R12" s="70" t="s">
        <v>162</v>
      </c>
    </row>
    <row r="13" spans="1:18" ht="45.75" customHeight="1">
      <c r="A13" s="34" t="s">
        <v>24</v>
      </c>
      <c r="B13" s="80" t="s">
        <v>136</v>
      </c>
      <c r="C13" s="35" t="s">
        <v>129</v>
      </c>
      <c r="D13" s="36">
        <v>7</v>
      </c>
      <c r="E13" s="37">
        <v>5</v>
      </c>
      <c r="F13" s="37">
        <v>7</v>
      </c>
      <c r="G13" s="38">
        <v>19</v>
      </c>
      <c r="H13" s="39">
        <v>6.5</v>
      </c>
      <c r="I13" s="41">
        <v>6</v>
      </c>
      <c r="J13" s="41">
        <v>7</v>
      </c>
      <c r="K13" s="38">
        <v>19.5</v>
      </c>
      <c r="L13" s="36">
        <v>6</v>
      </c>
      <c r="M13" s="41">
        <v>6</v>
      </c>
      <c r="N13" s="41">
        <v>7</v>
      </c>
      <c r="O13" s="38">
        <v>19</v>
      </c>
      <c r="P13" s="42">
        <v>19.166666666666668</v>
      </c>
      <c r="Q13" s="86" t="s">
        <v>4</v>
      </c>
      <c r="R13" s="70" t="s">
        <v>163</v>
      </c>
    </row>
    <row r="14" spans="1:18" ht="45.75" customHeight="1">
      <c r="A14" s="34" t="s">
        <v>24</v>
      </c>
      <c r="B14" s="80" t="s">
        <v>76</v>
      </c>
      <c r="C14" s="35" t="s">
        <v>36</v>
      </c>
      <c r="D14" s="36">
        <v>6</v>
      </c>
      <c r="E14" s="37">
        <v>7</v>
      </c>
      <c r="F14" s="37">
        <v>8</v>
      </c>
      <c r="G14" s="38">
        <v>21</v>
      </c>
      <c r="H14" s="39">
        <v>5</v>
      </c>
      <c r="I14" s="41">
        <v>6.5</v>
      </c>
      <c r="J14" s="41">
        <v>7.5</v>
      </c>
      <c r="K14" s="38">
        <v>19</v>
      </c>
      <c r="L14" s="36">
        <v>6</v>
      </c>
      <c r="M14" s="41">
        <v>6.5</v>
      </c>
      <c r="N14" s="41">
        <v>7.5</v>
      </c>
      <c r="O14" s="38">
        <v>20</v>
      </c>
      <c r="P14" s="42">
        <v>20</v>
      </c>
      <c r="Q14" s="86" t="s">
        <v>4</v>
      </c>
      <c r="R14" s="70" t="s">
        <v>165</v>
      </c>
    </row>
    <row r="15" spans="1:18" ht="45.75" customHeight="1">
      <c r="A15" s="34" t="s">
        <v>24</v>
      </c>
      <c r="B15" s="80" t="s">
        <v>85</v>
      </c>
      <c r="C15" s="35" t="s">
        <v>34</v>
      </c>
      <c r="D15" s="36">
        <v>7</v>
      </c>
      <c r="E15" s="37">
        <v>6.5</v>
      </c>
      <c r="F15" s="37">
        <v>7</v>
      </c>
      <c r="G15" s="38">
        <v>20.5</v>
      </c>
      <c r="H15" s="39">
        <v>6.5</v>
      </c>
      <c r="I15" s="41">
        <v>6.5</v>
      </c>
      <c r="J15" s="41">
        <v>7</v>
      </c>
      <c r="K15" s="38">
        <v>20</v>
      </c>
      <c r="L15" s="36">
        <v>6.5</v>
      </c>
      <c r="M15" s="41">
        <v>7</v>
      </c>
      <c r="N15" s="41">
        <v>7</v>
      </c>
      <c r="O15" s="38">
        <v>20.5</v>
      </c>
      <c r="P15" s="42">
        <v>20.333333333333332</v>
      </c>
      <c r="Q15" s="86" t="s">
        <v>4</v>
      </c>
      <c r="R15" s="70" t="s">
        <v>175</v>
      </c>
    </row>
    <row r="16" spans="1:18" ht="45.75" customHeight="1">
      <c r="A16" s="34" t="s">
        <v>24</v>
      </c>
      <c r="B16" s="80" t="s">
        <v>80</v>
      </c>
      <c r="C16" s="35" t="s">
        <v>51</v>
      </c>
      <c r="D16" s="36">
        <v>6.5</v>
      </c>
      <c r="E16" s="37">
        <v>6.5</v>
      </c>
      <c r="F16" s="41">
        <v>7.5</v>
      </c>
      <c r="G16" s="115">
        <v>20.5</v>
      </c>
      <c r="H16" s="40">
        <v>6</v>
      </c>
      <c r="I16" s="41">
        <v>6.5</v>
      </c>
      <c r="J16" s="41">
        <v>7.5</v>
      </c>
      <c r="K16" s="115">
        <v>20</v>
      </c>
      <c r="L16" s="114">
        <v>7</v>
      </c>
      <c r="M16" s="41">
        <v>7</v>
      </c>
      <c r="N16" s="41">
        <v>7.5</v>
      </c>
      <c r="O16" s="38">
        <v>21.5</v>
      </c>
      <c r="P16" s="42">
        <v>20.666666666666668</v>
      </c>
      <c r="Q16" s="86" t="s">
        <v>4</v>
      </c>
      <c r="R16" s="70" t="s">
        <v>170</v>
      </c>
    </row>
    <row r="17" spans="1:18" ht="45.75" customHeight="1">
      <c r="A17" s="34" t="s">
        <v>24</v>
      </c>
      <c r="B17" s="80" t="s">
        <v>82</v>
      </c>
      <c r="C17" s="35" t="s">
        <v>45</v>
      </c>
      <c r="D17" s="36">
        <v>7.5</v>
      </c>
      <c r="E17" s="37">
        <v>6.5</v>
      </c>
      <c r="F17" s="37">
        <v>7</v>
      </c>
      <c r="G17" s="38">
        <v>21</v>
      </c>
      <c r="H17" s="39">
        <v>7.5</v>
      </c>
      <c r="I17" s="41">
        <v>6.5</v>
      </c>
      <c r="J17" s="41">
        <v>7</v>
      </c>
      <c r="K17" s="38">
        <v>21</v>
      </c>
      <c r="L17" s="36">
        <v>7.5</v>
      </c>
      <c r="M17" s="41">
        <v>6.5</v>
      </c>
      <c r="N17" s="41">
        <v>7</v>
      </c>
      <c r="O17" s="38">
        <v>21</v>
      </c>
      <c r="P17" s="42">
        <v>21</v>
      </c>
      <c r="Q17" s="86" t="s">
        <v>4</v>
      </c>
      <c r="R17" s="70" t="s">
        <v>172</v>
      </c>
    </row>
    <row r="18" spans="1:18" ht="45.75" customHeight="1">
      <c r="A18" s="34" t="s">
        <v>24</v>
      </c>
      <c r="B18" s="80" t="s">
        <v>84</v>
      </c>
      <c r="C18" s="35" t="s">
        <v>43</v>
      </c>
      <c r="D18" s="36">
        <v>7</v>
      </c>
      <c r="E18" s="37">
        <v>6</v>
      </c>
      <c r="F18" s="37">
        <v>8</v>
      </c>
      <c r="G18" s="38">
        <v>21</v>
      </c>
      <c r="H18" s="39">
        <v>7</v>
      </c>
      <c r="I18" s="41">
        <v>6</v>
      </c>
      <c r="J18" s="41">
        <v>8</v>
      </c>
      <c r="K18" s="38">
        <v>21</v>
      </c>
      <c r="L18" s="36">
        <v>6.5</v>
      </c>
      <c r="M18" s="41">
        <v>7</v>
      </c>
      <c r="N18" s="41">
        <v>8</v>
      </c>
      <c r="O18" s="38">
        <v>21.5</v>
      </c>
      <c r="P18" s="42">
        <v>21.166666666666668</v>
      </c>
      <c r="Q18" s="86" t="s">
        <v>4</v>
      </c>
      <c r="R18" s="70" t="s">
        <v>174</v>
      </c>
    </row>
    <row r="19" spans="1:18" ht="45.75" customHeight="1">
      <c r="A19" s="34" t="s">
        <v>24</v>
      </c>
      <c r="B19" s="80" t="s">
        <v>78</v>
      </c>
      <c r="C19" s="35" t="s">
        <v>46</v>
      </c>
      <c r="D19" s="36">
        <v>7</v>
      </c>
      <c r="E19" s="37">
        <v>6.5</v>
      </c>
      <c r="F19" s="37">
        <v>8</v>
      </c>
      <c r="G19" s="38">
        <v>21.5</v>
      </c>
      <c r="H19" s="39">
        <v>7</v>
      </c>
      <c r="I19" s="41">
        <v>6.5</v>
      </c>
      <c r="J19" s="41">
        <v>8</v>
      </c>
      <c r="K19" s="38">
        <v>21.5</v>
      </c>
      <c r="L19" s="36">
        <v>7</v>
      </c>
      <c r="M19" s="41">
        <v>6.5</v>
      </c>
      <c r="N19" s="41">
        <v>8</v>
      </c>
      <c r="O19" s="38">
        <v>21.5</v>
      </c>
      <c r="P19" s="42">
        <v>21.5</v>
      </c>
      <c r="Q19" s="86" t="s">
        <v>4</v>
      </c>
      <c r="R19" s="70" t="s">
        <v>168</v>
      </c>
    </row>
    <row r="20" spans="1:18" ht="45.75" customHeight="1">
      <c r="A20" s="34" t="s">
        <v>24</v>
      </c>
      <c r="B20" s="80" t="s">
        <v>75</v>
      </c>
      <c r="C20" s="35" t="s">
        <v>131</v>
      </c>
      <c r="D20" s="36">
        <v>7.5</v>
      </c>
      <c r="E20" s="37">
        <v>6.5</v>
      </c>
      <c r="F20" s="37">
        <v>8</v>
      </c>
      <c r="G20" s="38">
        <v>22</v>
      </c>
      <c r="H20" s="39">
        <v>7</v>
      </c>
      <c r="I20" s="37">
        <v>6.5</v>
      </c>
      <c r="J20" s="37">
        <v>8</v>
      </c>
      <c r="K20" s="38">
        <v>21.5</v>
      </c>
      <c r="L20" s="36">
        <v>7</v>
      </c>
      <c r="M20" s="41">
        <v>6.5</v>
      </c>
      <c r="N20" s="41">
        <v>8</v>
      </c>
      <c r="O20" s="38">
        <v>21.5</v>
      </c>
      <c r="P20" s="42">
        <v>21.666666666666668</v>
      </c>
      <c r="Q20" s="86" t="s">
        <v>4</v>
      </c>
      <c r="R20" s="70" t="s">
        <v>164</v>
      </c>
    </row>
    <row r="21" spans="1:18" ht="45.75" customHeight="1">
      <c r="A21" s="34" t="s">
        <v>24</v>
      </c>
      <c r="B21" s="80" t="s">
        <v>77</v>
      </c>
      <c r="C21" s="35" t="s">
        <v>47</v>
      </c>
      <c r="D21" s="36">
        <v>7</v>
      </c>
      <c r="E21" s="37">
        <v>7</v>
      </c>
      <c r="F21" s="37">
        <v>8</v>
      </c>
      <c r="G21" s="38">
        <v>22</v>
      </c>
      <c r="H21" s="39">
        <v>7</v>
      </c>
      <c r="I21" s="41">
        <v>7</v>
      </c>
      <c r="J21" s="41">
        <v>7.5</v>
      </c>
      <c r="K21" s="38">
        <v>21.5</v>
      </c>
      <c r="L21" s="36">
        <v>7.5</v>
      </c>
      <c r="M21" s="41">
        <v>7</v>
      </c>
      <c r="N21" s="41">
        <v>8</v>
      </c>
      <c r="O21" s="38">
        <v>22.5</v>
      </c>
      <c r="P21" s="42">
        <v>22</v>
      </c>
      <c r="Q21" s="86" t="s">
        <v>7</v>
      </c>
      <c r="R21" s="70" t="s">
        <v>167</v>
      </c>
    </row>
    <row r="22" spans="1:18" ht="45.75" customHeight="1">
      <c r="A22" s="34" t="s">
        <v>24</v>
      </c>
      <c r="B22" s="80" t="s">
        <v>83</v>
      </c>
      <c r="C22" s="35" t="s">
        <v>44</v>
      </c>
      <c r="D22" s="36">
        <v>8</v>
      </c>
      <c r="E22" s="37">
        <v>7</v>
      </c>
      <c r="F22" s="37">
        <v>8</v>
      </c>
      <c r="G22" s="38">
        <v>23</v>
      </c>
      <c r="H22" s="39">
        <v>7</v>
      </c>
      <c r="I22" s="41">
        <v>7</v>
      </c>
      <c r="J22" s="41">
        <v>8</v>
      </c>
      <c r="K22" s="38">
        <v>22</v>
      </c>
      <c r="L22" s="36">
        <v>8</v>
      </c>
      <c r="M22" s="41">
        <v>7</v>
      </c>
      <c r="N22" s="41">
        <v>7</v>
      </c>
      <c r="O22" s="38">
        <v>22</v>
      </c>
      <c r="P22" s="42">
        <v>22.333333333333332</v>
      </c>
      <c r="Q22" s="86" t="s">
        <v>12</v>
      </c>
      <c r="R22" s="70" t="s">
        <v>173</v>
      </c>
    </row>
    <row r="23" spans="1:18" s="98" customFormat="1" ht="45.75" customHeight="1">
      <c r="A23" s="87" t="s">
        <v>24</v>
      </c>
      <c r="B23" s="88" t="s">
        <v>81</v>
      </c>
      <c r="C23" s="89" t="s">
        <v>30</v>
      </c>
      <c r="D23" s="90">
        <v>7.5</v>
      </c>
      <c r="E23" s="91">
        <v>6.5</v>
      </c>
      <c r="F23" s="91">
        <v>8</v>
      </c>
      <c r="G23" s="92">
        <v>22</v>
      </c>
      <c r="H23" s="93">
        <v>7.5</v>
      </c>
      <c r="I23" s="94">
        <v>6.5</v>
      </c>
      <c r="J23" s="94">
        <v>8</v>
      </c>
      <c r="K23" s="92">
        <v>22</v>
      </c>
      <c r="L23" s="90">
        <v>8</v>
      </c>
      <c r="M23" s="94">
        <v>7</v>
      </c>
      <c r="N23" s="94">
        <v>8</v>
      </c>
      <c r="O23" s="92">
        <v>23</v>
      </c>
      <c r="P23" s="95">
        <v>22.333333333333332</v>
      </c>
      <c r="Q23" s="96" t="s">
        <v>12</v>
      </c>
      <c r="R23" s="97" t="s">
        <v>171</v>
      </c>
    </row>
    <row r="24" spans="1:18" ht="7.5" customHeight="1">
      <c r="A24" s="45"/>
      <c r="B24" s="71"/>
      <c r="C24" s="46"/>
      <c r="D24" s="45"/>
      <c r="E24" s="45"/>
      <c r="F24" s="45"/>
      <c r="G24" s="47"/>
      <c r="H24" s="45"/>
      <c r="I24" s="48"/>
      <c r="J24" s="48"/>
      <c r="K24" s="47"/>
      <c r="L24" s="45"/>
      <c r="M24" s="48"/>
      <c r="N24" s="48"/>
      <c r="O24" s="47"/>
      <c r="P24" s="47"/>
      <c r="Q24" s="45"/>
      <c r="R24" s="71"/>
    </row>
    <row r="25" spans="1:16" ht="30.75" customHeight="1">
      <c r="A25" s="3"/>
      <c r="B25" s="77" t="s">
        <v>27</v>
      </c>
      <c r="C25" s="31" t="s">
        <v>21</v>
      </c>
      <c r="D25" s="1">
        <v>21</v>
      </c>
      <c r="E25" s="1"/>
      <c r="F25" s="1"/>
      <c r="G25" s="44"/>
      <c r="I25" s="33"/>
      <c r="J25" s="33"/>
      <c r="K25" s="44"/>
      <c r="M25" s="33"/>
      <c r="N25" s="33"/>
      <c r="O25" s="44"/>
      <c r="P25" s="44"/>
    </row>
    <row r="26" spans="1:18" ht="7.5" customHeight="1">
      <c r="A26" s="50"/>
      <c r="B26" s="72"/>
      <c r="C26" s="51"/>
      <c r="D26" s="50"/>
      <c r="E26" s="50"/>
      <c r="F26" s="50"/>
      <c r="G26" s="52"/>
      <c r="H26" s="50"/>
      <c r="I26" s="53"/>
      <c r="J26" s="53"/>
      <c r="K26" s="52"/>
      <c r="L26" s="50"/>
      <c r="M26" s="53"/>
      <c r="N26" s="53"/>
      <c r="O26" s="52"/>
      <c r="P26" s="52"/>
      <c r="Q26" s="50"/>
      <c r="R26" s="72"/>
    </row>
    <row r="27" spans="1:18" ht="45.75" customHeight="1">
      <c r="A27" s="34" t="s">
        <v>22</v>
      </c>
      <c r="B27" s="80" t="s">
        <v>97</v>
      </c>
      <c r="C27" s="35" t="s">
        <v>44</v>
      </c>
      <c r="D27" s="36">
        <v>6</v>
      </c>
      <c r="E27" s="37">
        <v>6</v>
      </c>
      <c r="F27" s="37">
        <v>6</v>
      </c>
      <c r="G27" s="38">
        <v>18</v>
      </c>
      <c r="H27" s="39">
        <v>6</v>
      </c>
      <c r="I27" s="41">
        <v>6</v>
      </c>
      <c r="J27" s="41">
        <v>6</v>
      </c>
      <c r="K27" s="38">
        <v>18</v>
      </c>
      <c r="L27" s="36">
        <v>6</v>
      </c>
      <c r="M27" s="41">
        <v>6</v>
      </c>
      <c r="N27" s="41">
        <v>6</v>
      </c>
      <c r="O27" s="38">
        <v>18</v>
      </c>
      <c r="P27" s="42">
        <v>18</v>
      </c>
      <c r="Q27" s="86" t="s">
        <v>4</v>
      </c>
      <c r="R27" s="70" t="s">
        <v>187</v>
      </c>
    </row>
    <row r="28" spans="1:18" ht="45.75" customHeight="1">
      <c r="A28" s="34" t="s">
        <v>22</v>
      </c>
      <c r="B28" s="80" t="s">
        <v>106</v>
      </c>
      <c r="C28" s="35" t="s">
        <v>47</v>
      </c>
      <c r="D28" s="36">
        <v>6</v>
      </c>
      <c r="E28" s="37">
        <v>6</v>
      </c>
      <c r="F28" s="37">
        <v>6</v>
      </c>
      <c r="G28" s="38">
        <v>18</v>
      </c>
      <c r="H28" s="39">
        <v>6.5</v>
      </c>
      <c r="I28" s="41">
        <v>6</v>
      </c>
      <c r="J28" s="41">
        <v>6</v>
      </c>
      <c r="K28" s="38">
        <v>18.5</v>
      </c>
      <c r="L28" s="36">
        <v>6</v>
      </c>
      <c r="M28" s="41">
        <v>6</v>
      </c>
      <c r="N28" s="41">
        <v>6</v>
      </c>
      <c r="O28" s="38">
        <v>18</v>
      </c>
      <c r="P28" s="42">
        <v>18.166666666666668</v>
      </c>
      <c r="Q28" s="86" t="s">
        <v>4</v>
      </c>
      <c r="R28" s="70" t="s">
        <v>196</v>
      </c>
    </row>
    <row r="29" spans="1:18" ht="45.75" customHeight="1">
      <c r="A29" s="34" t="s">
        <v>22</v>
      </c>
      <c r="B29" s="80" t="s">
        <v>95</v>
      </c>
      <c r="C29" s="35" t="s">
        <v>33</v>
      </c>
      <c r="D29" s="36">
        <v>6.5</v>
      </c>
      <c r="E29" s="37">
        <v>6.5</v>
      </c>
      <c r="F29" s="37">
        <v>6</v>
      </c>
      <c r="G29" s="38">
        <v>19</v>
      </c>
      <c r="H29" s="39">
        <v>6</v>
      </c>
      <c r="I29" s="41">
        <v>6</v>
      </c>
      <c r="J29" s="41">
        <v>6</v>
      </c>
      <c r="K29" s="38">
        <v>18</v>
      </c>
      <c r="L29" s="36">
        <v>7</v>
      </c>
      <c r="M29" s="41">
        <v>5</v>
      </c>
      <c r="N29" s="41">
        <v>6</v>
      </c>
      <c r="O29" s="38">
        <v>18</v>
      </c>
      <c r="P29" s="42">
        <v>18.333333333333332</v>
      </c>
      <c r="Q29" s="86" t="s">
        <v>4</v>
      </c>
      <c r="R29" s="70" t="s">
        <v>186</v>
      </c>
    </row>
    <row r="30" spans="1:18" ht="45.75" customHeight="1">
      <c r="A30" s="34" t="s">
        <v>22</v>
      </c>
      <c r="B30" s="80" t="s">
        <v>96</v>
      </c>
      <c r="C30" s="35" t="s">
        <v>60</v>
      </c>
      <c r="D30" s="36">
        <v>7.5</v>
      </c>
      <c r="E30" s="37">
        <v>6</v>
      </c>
      <c r="F30" s="37">
        <v>6</v>
      </c>
      <c r="G30" s="38">
        <v>19.5</v>
      </c>
      <c r="H30" s="39">
        <v>6</v>
      </c>
      <c r="I30" s="41">
        <v>6</v>
      </c>
      <c r="J30" s="41">
        <v>6</v>
      </c>
      <c r="K30" s="38">
        <v>18</v>
      </c>
      <c r="L30" s="36">
        <v>6</v>
      </c>
      <c r="M30" s="41">
        <v>6</v>
      </c>
      <c r="N30" s="41">
        <v>6</v>
      </c>
      <c r="O30" s="38">
        <v>18</v>
      </c>
      <c r="P30" s="42">
        <v>18.5</v>
      </c>
      <c r="Q30" s="86" t="s">
        <v>4</v>
      </c>
      <c r="R30" s="70" t="s">
        <v>223</v>
      </c>
    </row>
    <row r="31" spans="1:18" ht="45.75" customHeight="1">
      <c r="A31" s="34" t="s">
        <v>22</v>
      </c>
      <c r="B31" s="80" t="s">
        <v>99</v>
      </c>
      <c r="C31" s="35" t="s">
        <v>51</v>
      </c>
      <c r="D31" s="36">
        <v>7</v>
      </c>
      <c r="E31" s="37">
        <v>6</v>
      </c>
      <c r="F31" s="41">
        <v>7</v>
      </c>
      <c r="G31" s="115">
        <v>20</v>
      </c>
      <c r="H31" s="40">
        <v>6</v>
      </c>
      <c r="I31" s="41">
        <v>6</v>
      </c>
      <c r="J31" s="41">
        <v>7</v>
      </c>
      <c r="K31" s="115">
        <v>19</v>
      </c>
      <c r="L31" s="114">
        <v>6</v>
      </c>
      <c r="M31" s="41">
        <v>6</v>
      </c>
      <c r="N31" s="41">
        <v>7.5</v>
      </c>
      <c r="O31" s="115">
        <v>19.5</v>
      </c>
      <c r="P31" s="42">
        <v>19.5</v>
      </c>
      <c r="Q31" s="86" t="s">
        <v>4</v>
      </c>
      <c r="R31" s="70" t="s">
        <v>189</v>
      </c>
    </row>
    <row r="32" spans="1:18" ht="45.75" customHeight="1">
      <c r="A32" s="34" t="s">
        <v>22</v>
      </c>
      <c r="B32" s="81" t="s">
        <v>90</v>
      </c>
      <c r="C32" s="35" t="s">
        <v>46</v>
      </c>
      <c r="D32" s="36">
        <v>7.5</v>
      </c>
      <c r="E32" s="37">
        <v>6</v>
      </c>
      <c r="F32" s="37">
        <v>6</v>
      </c>
      <c r="G32" s="38">
        <v>19.5</v>
      </c>
      <c r="H32" s="39">
        <v>7.5</v>
      </c>
      <c r="I32" s="41">
        <v>6</v>
      </c>
      <c r="J32" s="41">
        <v>7</v>
      </c>
      <c r="K32" s="38">
        <v>20.5</v>
      </c>
      <c r="L32" s="36">
        <v>7</v>
      </c>
      <c r="M32" s="41">
        <v>6</v>
      </c>
      <c r="N32" s="41">
        <v>6</v>
      </c>
      <c r="O32" s="38">
        <v>19</v>
      </c>
      <c r="P32" s="42">
        <v>19.666666666666668</v>
      </c>
      <c r="Q32" s="86" t="s">
        <v>4</v>
      </c>
      <c r="R32" s="70" t="s">
        <v>180</v>
      </c>
    </row>
    <row r="33" spans="1:18" ht="45.75" customHeight="1">
      <c r="A33" s="34" t="s">
        <v>22</v>
      </c>
      <c r="B33" s="80" t="s">
        <v>104</v>
      </c>
      <c r="C33" s="35" t="s">
        <v>37</v>
      </c>
      <c r="D33" s="36">
        <v>6.5</v>
      </c>
      <c r="E33" s="37">
        <v>6.5</v>
      </c>
      <c r="F33" s="37">
        <v>7</v>
      </c>
      <c r="G33" s="38">
        <v>20</v>
      </c>
      <c r="H33" s="39">
        <v>6</v>
      </c>
      <c r="I33" s="41">
        <v>6.5</v>
      </c>
      <c r="J33" s="41">
        <v>7</v>
      </c>
      <c r="K33" s="38">
        <v>19.5</v>
      </c>
      <c r="L33" s="36">
        <v>6</v>
      </c>
      <c r="M33" s="41">
        <v>6.5</v>
      </c>
      <c r="N33" s="41">
        <v>7</v>
      </c>
      <c r="O33" s="38">
        <v>19.5</v>
      </c>
      <c r="P33" s="42">
        <v>19.666666666666668</v>
      </c>
      <c r="Q33" s="86" t="s">
        <v>4</v>
      </c>
      <c r="R33" s="70" t="s">
        <v>194</v>
      </c>
    </row>
    <row r="34" spans="1:18" ht="45.75" customHeight="1">
      <c r="A34" s="34" t="s">
        <v>22</v>
      </c>
      <c r="B34" s="80" t="s">
        <v>105</v>
      </c>
      <c r="C34" s="35" t="s">
        <v>34</v>
      </c>
      <c r="D34" s="36">
        <v>6</v>
      </c>
      <c r="E34" s="37">
        <v>7</v>
      </c>
      <c r="F34" s="37">
        <v>7</v>
      </c>
      <c r="G34" s="38">
        <v>20</v>
      </c>
      <c r="H34" s="39">
        <v>7</v>
      </c>
      <c r="I34" s="41">
        <v>7</v>
      </c>
      <c r="J34" s="41">
        <v>6</v>
      </c>
      <c r="K34" s="38">
        <v>20</v>
      </c>
      <c r="L34" s="36">
        <v>6</v>
      </c>
      <c r="M34" s="41">
        <v>7</v>
      </c>
      <c r="N34" s="41">
        <v>6</v>
      </c>
      <c r="O34" s="38">
        <v>19</v>
      </c>
      <c r="P34" s="42">
        <v>19.666666666666668</v>
      </c>
      <c r="Q34" s="86" t="s">
        <v>4</v>
      </c>
      <c r="R34" s="70" t="s">
        <v>195</v>
      </c>
    </row>
    <row r="35" spans="1:18" ht="45.75" customHeight="1">
      <c r="A35" s="34" t="s">
        <v>22</v>
      </c>
      <c r="B35" s="80" t="s">
        <v>87</v>
      </c>
      <c r="C35" s="35" t="s">
        <v>39</v>
      </c>
      <c r="D35" s="36">
        <v>7</v>
      </c>
      <c r="E35" s="37">
        <v>6.5</v>
      </c>
      <c r="F35" s="37">
        <v>6</v>
      </c>
      <c r="G35" s="38">
        <v>19.5</v>
      </c>
      <c r="H35" s="39">
        <v>7.5</v>
      </c>
      <c r="I35" s="41">
        <v>6.5</v>
      </c>
      <c r="J35" s="41">
        <v>6</v>
      </c>
      <c r="K35" s="38">
        <v>20</v>
      </c>
      <c r="L35" s="36">
        <v>7.5</v>
      </c>
      <c r="M35" s="41">
        <v>6.5</v>
      </c>
      <c r="N35" s="41">
        <v>6</v>
      </c>
      <c r="O35" s="38">
        <v>20</v>
      </c>
      <c r="P35" s="42">
        <v>19.833333333333332</v>
      </c>
      <c r="Q35" s="86" t="s">
        <v>4</v>
      </c>
      <c r="R35" s="70" t="s">
        <v>177</v>
      </c>
    </row>
    <row r="36" spans="1:18" ht="45.75" customHeight="1">
      <c r="A36" s="34" t="s">
        <v>22</v>
      </c>
      <c r="B36" s="80" t="s">
        <v>103</v>
      </c>
      <c r="C36" s="35" t="s">
        <v>129</v>
      </c>
      <c r="D36" s="36">
        <v>7</v>
      </c>
      <c r="E36" s="37">
        <v>6.5</v>
      </c>
      <c r="F36" s="37">
        <v>6</v>
      </c>
      <c r="G36" s="38">
        <v>19.5</v>
      </c>
      <c r="H36" s="39">
        <v>7</v>
      </c>
      <c r="I36" s="41">
        <v>6.5</v>
      </c>
      <c r="J36" s="41">
        <v>6</v>
      </c>
      <c r="K36" s="38">
        <v>19.5</v>
      </c>
      <c r="L36" s="36">
        <v>7</v>
      </c>
      <c r="M36" s="41">
        <v>6.5</v>
      </c>
      <c r="N36" s="41">
        <v>7</v>
      </c>
      <c r="O36" s="38">
        <v>20.5</v>
      </c>
      <c r="P36" s="42">
        <v>19.833333333333332</v>
      </c>
      <c r="Q36" s="86" t="s">
        <v>4</v>
      </c>
      <c r="R36" s="70" t="s">
        <v>193</v>
      </c>
    </row>
    <row r="37" spans="1:18" ht="45.75" customHeight="1">
      <c r="A37" s="34" t="s">
        <v>22</v>
      </c>
      <c r="B37" s="80" t="s">
        <v>101</v>
      </c>
      <c r="C37" s="35" t="s">
        <v>35</v>
      </c>
      <c r="D37" s="114">
        <v>7.5</v>
      </c>
      <c r="E37" s="41">
        <v>7</v>
      </c>
      <c r="F37" s="41">
        <v>6</v>
      </c>
      <c r="G37" s="115">
        <v>20.5</v>
      </c>
      <c r="H37" s="40">
        <v>7</v>
      </c>
      <c r="I37" s="41">
        <v>6</v>
      </c>
      <c r="J37" s="41">
        <v>6</v>
      </c>
      <c r="K37" s="115">
        <v>19</v>
      </c>
      <c r="L37" s="114">
        <v>7.5</v>
      </c>
      <c r="M37" s="41">
        <v>7</v>
      </c>
      <c r="N37" s="41">
        <v>6</v>
      </c>
      <c r="O37" s="38">
        <v>20.5</v>
      </c>
      <c r="P37" s="42">
        <v>20</v>
      </c>
      <c r="Q37" s="86" t="s">
        <v>4</v>
      </c>
      <c r="R37" s="70" t="s">
        <v>191</v>
      </c>
    </row>
    <row r="38" spans="1:18" ht="45.75" customHeight="1">
      <c r="A38" s="34" t="s">
        <v>22</v>
      </c>
      <c r="B38" s="80" t="s">
        <v>94</v>
      </c>
      <c r="C38" s="35" t="s">
        <v>38</v>
      </c>
      <c r="D38" s="36">
        <v>7</v>
      </c>
      <c r="E38" s="37">
        <v>7</v>
      </c>
      <c r="F38" s="37">
        <v>7</v>
      </c>
      <c r="G38" s="38">
        <v>21</v>
      </c>
      <c r="H38" s="39">
        <v>7</v>
      </c>
      <c r="I38" s="41">
        <v>6.5</v>
      </c>
      <c r="J38" s="41">
        <v>7</v>
      </c>
      <c r="K38" s="38">
        <v>20.5</v>
      </c>
      <c r="L38" s="36">
        <v>7</v>
      </c>
      <c r="M38" s="41">
        <v>6</v>
      </c>
      <c r="N38" s="41">
        <v>6</v>
      </c>
      <c r="O38" s="38">
        <v>19</v>
      </c>
      <c r="P38" s="42">
        <v>20.166666666666668</v>
      </c>
      <c r="Q38" s="86" t="s">
        <v>4</v>
      </c>
      <c r="R38" s="70" t="s">
        <v>185</v>
      </c>
    </row>
    <row r="39" spans="1:18" ht="45.75" customHeight="1">
      <c r="A39" s="34" t="s">
        <v>22</v>
      </c>
      <c r="B39" s="80" t="s">
        <v>77</v>
      </c>
      <c r="C39" s="35" t="s">
        <v>48</v>
      </c>
      <c r="D39" s="36">
        <v>8</v>
      </c>
      <c r="E39" s="37">
        <v>6</v>
      </c>
      <c r="F39" s="37">
        <v>7</v>
      </c>
      <c r="G39" s="38">
        <v>21</v>
      </c>
      <c r="H39" s="39">
        <v>7.5</v>
      </c>
      <c r="I39" s="41">
        <v>6.5</v>
      </c>
      <c r="J39" s="41">
        <v>6</v>
      </c>
      <c r="K39" s="38">
        <v>20</v>
      </c>
      <c r="L39" s="36">
        <v>7.5</v>
      </c>
      <c r="M39" s="41">
        <v>7</v>
      </c>
      <c r="N39" s="41">
        <v>6</v>
      </c>
      <c r="O39" s="38">
        <v>20.5</v>
      </c>
      <c r="P39" s="42">
        <v>20.5</v>
      </c>
      <c r="Q39" s="86" t="s">
        <v>4</v>
      </c>
      <c r="R39" s="70" t="s">
        <v>182</v>
      </c>
    </row>
    <row r="40" spans="1:18" ht="45.75" customHeight="1">
      <c r="A40" s="34" t="s">
        <v>22</v>
      </c>
      <c r="B40" s="81" t="s">
        <v>89</v>
      </c>
      <c r="C40" s="35" t="s">
        <v>36</v>
      </c>
      <c r="D40" s="36">
        <v>7</v>
      </c>
      <c r="E40" s="37">
        <v>6.5</v>
      </c>
      <c r="F40" s="37">
        <v>7</v>
      </c>
      <c r="G40" s="38">
        <v>20.5</v>
      </c>
      <c r="H40" s="39">
        <v>7</v>
      </c>
      <c r="I40" s="41">
        <v>6.5</v>
      </c>
      <c r="J40" s="41">
        <v>7</v>
      </c>
      <c r="K40" s="38">
        <v>20.5</v>
      </c>
      <c r="L40" s="36">
        <v>7.5</v>
      </c>
      <c r="M40" s="41">
        <v>7</v>
      </c>
      <c r="N40" s="41">
        <v>7</v>
      </c>
      <c r="O40" s="38">
        <v>21.5</v>
      </c>
      <c r="P40" s="42">
        <v>20.833333333333332</v>
      </c>
      <c r="Q40" s="86" t="s">
        <v>4</v>
      </c>
      <c r="R40" s="70" t="s">
        <v>179</v>
      </c>
    </row>
    <row r="41" spans="1:18" ht="45.75" customHeight="1">
      <c r="A41" s="34" t="s">
        <v>22</v>
      </c>
      <c r="B41" s="80" t="s">
        <v>88</v>
      </c>
      <c r="C41" s="35" t="s">
        <v>43</v>
      </c>
      <c r="D41" s="36">
        <v>7.5</v>
      </c>
      <c r="E41" s="37">
        <v>6</v>
      </c>
      <c r="F41" s="37">
        <v>7</v>
      </c>
      <c r="G41" s="38">
        <v>20.5</v>
      </c>
      <c r="H41" s="39">
        <v>7</v>
      </c>
      <c r="I41" s="41">
        <v>6</v>
      </c>
      <c r="J41" s="41">
        <v>8</v>
      </c>
      <c r="K41" s="38">
        <v>21</v>
      </c>
      <c r="L41" s="36">
        <v>7</v>
      </c>
      <c r="M41" s="41">
        <v>6.5</v>
      </c>
      <c r="N41" s="41">
        <v>8</v>
      </c>
      <c r="O41" s="38">
        <v>21.5</v>
      </c>
      <c r="P41" s="42">
        <v>21</v>
      </c>
      <c r="Q41" s="86" t="s">
        <v>4</v>
      </c>
      <c r="R41" s="70" t="s">
        <v>178</v>
      </c>
    </row>
    <row r="42" spans="1:18" ht="45.75" customHeight="1">
      <c r="A42" s="34" t="s">
        <v>22</v>
      </c>
      <c r="B42" s="80" t="s">
        <v>93</v>
      </c>
      <c r="C42" s="35" t="s">
        <v>74</v>
      </c>
      <c r="D42" s="36">
        <v>8.5</v>
      </c>
      <c r="E42" s="37">
        <v>6.5</v>
      </c>
      <c r="F42" s="37">
        <v>7</v>
      </c>
      <c r="G42" s="38">
        <v>22</v>
      </c>
      <c r="H42" s="39">
        <v>8</v>
      </c>
      <c r="I42" s="41">
        <v>6.5</v>
      </c>
      <c r="J42" s="41">
        <v>7</v>
      </c>
      <c r="K42" s="38">
        <v>21.5</v>
      </c>
      <c r="L42" s="36">
        <v>7.5</v>
      </c>
      <c r="M42" s="41">
        <v>6.5</v>
      </c>
      <c r="N42" s="41">
        <v>6</v>
      </c>
      <c r="O42" s="38">
        <v>20</v>
      </c>
      <c r="P42" s="42">
        <v>21.166666666666668</v>
      </c>
      <c r="Q42" s="86" t="s">
        <v>4</v>
      </c>
      <c r="R42" s="70" t="s">
        <v>184</v>
      </c>
    </row>
    <row r="43" spans="1:18" ht="45.75" customHeight="1">
      <c r="A43" s="34" t="s">
        <v>22</v>
      </c>
      <c r="B43" s="80" t="s">
        <v>98</v>
      </c>
      <c r="C43" s="35" t="s">
        <v>42</v>
      </c>
      <c r="D43" s="36">
        <v>8</v>
      </c>
      <c r="E43" s="37">
        <v>7</v>
      </c>
      <c r="F43" s="37">
        <v>8</v>
      </c>
      <c r="G43" s="38">
        <v>23</v>
      </c>
      <c r="H43" s="39">
        <v>8</v>
      </c>
      <c r="I43" s="41">
        <v>7</v>
      </c>
      <c r="J43" s="41">
        <v>7</v>
      </c>
      <c r="K43" s="38">
        <v>22</v>
      </c>
      <c r="L43" s="36">
        <v>7</v>
      </c>
      <c r="M43" s="41">
        <v>7</v>
      </c>
      <c r="N43" s="41">
        <v>7</v>
      </c>
      <c r="O43" s="38">
        <v>21</v>
      </c>
      <c r="P43" s="42">
        <v>22</v>
      </c>
      <c r="Q43" s="86" t="s">
        <v>7</v>
      </c>
      <c r="R43" s="70" t="s">
        <v>188</v>
      </c>
    </row>
    <row r="44" spans="1:18" ht="45.75" customHeight="1">
      <c r="A44" s="34" t="s">
        <v>22</v>
      </c>
      <c r="B44" s="80" t="s">
        <v>100</v>
      </c>
      <c r="C44" s="35" t="s">
        <v>45</v>
      </c>
      <c r="D44" s="36">
        <v>7</v>
      </c>
      <c r="E44" s="37">
        <v>7</v>
      </c>
      <c r="F44" s="37">
        <v>8</v>
      </c>
      <c r="G44" s="38">
        <v>22</v>
      </c>
      <c r="H44" s="39">
        <v>8</v>
      </c>
      <c r="I44" s="41">
        <v>6</v>
      </c>
      <c r="J44" s="41">
        <v>8</v>
      </c>
      <c r="K44" s="38">
        <v>22</v>
      </c>
      <c r="L44" s="36">
        <v>7</v>
      </c>
      <c r="M44" s="41">
        <v>7</v>
      </c>
      <c r="N44" s="41">
        <v>8</v>
      </c>
      <c r="O44" s="38">
        <v>22</v>
      </c>
      <c r="P44" s="42">
        <v>22</v>
      </c>
      <c r="Q44" s="86" t="s">
        <v>7</v>
      </c>
      <c r="R44" s="70" t="s">
        <v>190</v>
      </c>
    </row>
    <row r="45" spans="1:18" ht="45.75" customHeight="1">
      <c r="A45" s="34" t="s">
        <v>22</v>
      </c>
      <c r="B45" s="80" t="s">
        <v>91</v>
      </c>
      <c r="C45" s="35" t="s">
        <v>131</v>
      </c>
      <c r="D45" s="36">
        <v>8</v>
      </c>
      <c r="E45" s="37">
        <v>7</v>
      </c>
      <c r="F45" s="37">
        <v>8</v>
      </c>
      <c r="G45" s="38">
        <v>23</v>
      </c>
      <c r="H45" s="39">
        <v>8</v>
      </c>
      <c r="I45" s="41">
        <v>6.5</v>
      </c>
      <c r="J45" s="41">
        <v>7</v>
      </c>
      <c r="K45" s="38">
        <v>21.5</v>
      </c>
      <c r="L45" s="36">
        <v>8</v>
      </c>
      <c r="M45" s="41">
        <v>7</v>
      </c>
      <c r="N45" s="41">
        <v>7</v>
      </c>
      <c r="O45" s="38">
        <v>22</v>
      </c>
      <c r="P45" s="42">
        <v>22.166666666666668</v>
      </c>
      <c r="Q45" s="86" t="s">
        <v>7</v>
      </c>
      <c r="R45" s="70" t="s">
        <v>181</v>
      </c>
    </row>
    <row r="46" spans="1:18" ht="45.75" customHeight="1">
      <c r="A46" s="34" t="s">
        <v>22</v>
      </c>
      <c r="B46" s="80" t="s">
        <v>102</v>
      </c>
      <c r="C46" s="35" t="s">
        <v>133</v>
      </c>
      <c r="D46" s="36">
        <v>8</v>
      </c>
      <c r="E46" s="37">
        <v>7.5</v>
      </c>
      <c r="F46" s="37">
        <v>7</v>
      </c>
      <c r="G46" s="38">
        <v>22.5</v>
      </c>
      <c r="H46" s="39">
        <v>7.5</v>
      </c>
      <c r="I46" s="41">
        <v>7.5</v>
      </c>
      <c r="J46" s="41">
        <v>7</v>
      </c>
      <c r="K46" s="38">
        <v>22</v>
      </c>
      <c r="L46" s="36">
        <v>8</v>
      </c>
      <c r="M46" s="41">
        <v>7.5</v>
      </c>
      <c r="N46" s="41">
        <v>7</v>
      </c>
      <c r="O46" s="38">
        <v>22.5</v>
      </c>
      <c r="P46" s="42">
        <v>22.333333333333332</v>
      </c>
      <c r="Q46" s="86" t="s">
        <v>7</v>
      </c>
      <c r="R46" s="70" t="s">
        <v>192</v>
      </c>
    </row>
    <row r="47" spans="1:18" ht="45.75" customHeight="1">
      <c r="A47" s="34" t="s">
        <v>22</v>
      </c>
      <c r="B47" s="80" t="s">
        <v>92</v>
      </c>
      <c r="C47" s="35" t="s">
        <v>30</v>
      </c>
      <c r="D47" s="36">
        <v>8.5</v>
      </c>
      <c r="E47" s="37">
        <v>7</v>
      </c>
      <c r="F47" s="37">
        <v>8</v>
      </c>
      <c r="G47" s="38">
        <v>23.5</v>
      </c>
      <c r="H47" s="39">
        <v>8.5</v>
      </c>
      <c r="I47" s="41">
        <v>7</v>
      </c>
      <c r="J47" s="41">
        <v>8</v>
      </c>
      <c r="K47" s="38">
        <v>23.5</v>
      </c>
      <c r="L47" s="36">
        <v>7.5</v>
      </c>
      <c r="M47" s="41">
        <v>7</v>
      </c>
      <c r="N47" s="41">
        <v>8</v>
      </c>
      <c r="O47" s="38">
        <v>22.5</v>
      </c>
      <c r="P47" s="42">
        <v>23.166666666666668</v>
      </c>
      <c r="Q47" s="86" t="s">
        <v>7</v>
      </c>
      <c r="R47" s="70" t="s">
        <v>183</v>
      </c>
    </row>
    <row r="48" spans="1:18" s="98" customFormat="1" ht="45.75" customHeight="1">
      <c r="A48" s="87" t="s">
        <v>22</v>
      </c>
      <c r="B48" s="88" t="s">
        <v>86</v>
      </c>
      <c r="C48" s="89" t="s">
        <v>40</v>
      </c>
      <c r="D48" s="90">
        <v>8.5</v>
      </c>
      <c r="E48" s="91">
        <v>8</v>
      </c>
      <c r="F48" s="91">
        <v>8</v>
      </c>
      <c r="G48" s="92">
        <v>24.5</v>
      </c>
      <c r="H48" s="93">
        <v>9</v>
      </c>
      <c r="I48" s="94">
        <v>8</v>
      </c>
      <c r="J48" s="94">
        <v>8</v>
      </c>
      <c r="K48" s="92">
        <v>25</v>
      </c>
      <c r="L48" s="90">
        <v>9</v>
      </c>
      <c r="M48" s="94">
        <v>8</v>
      </c>
      <c r="N48" s="94">
        <v>7</v>
      </c>
      <c r="O48" s="92">
        <v>24</v>
      </c>
      <c r="P48" s="95">
        <v>24.5</v>
      </c>
      <c r="Q48" s="96" t="s">
        <v>12</v>
      </c>
      <c r="R48" s="97" t="s">
        <v>176</v>
      </c>
    </row>
    <row r="49" spans="1:18" ht="8.25" customHeight="1">
      <c r="A49" s="45"/>
      <c r="B49" s="71"/>
      <c r="C49" s="46"/>
      <c r="D49" s="45"/>
      <c r="E49" s="45"/>
      <c r="F49" s="45"/>
      <c r="G49" s="47"/>
      <c r="H49" s="45"/>
      <c r="I49" s="48"/>
      <c r="J49" s="48"/>
      <c r="K49" s="47"/>
      <c r="L49" s="45"/>
      <c r="M49" s="48"/>
      <c r="N49" s="48"/>
      <c r="O49" s="47"/>
      <c r="P49" s="47"/>
      <c r="Q49" s="54"/>
      <c r="R49" s="71"/>
    </row>
    <row r="50" spans="1:17" ht="30.75" customHeight="1">
      <c r="A50" s="3"/>
      <c r="B50" s="77" t="s">
        <v>25</v>
      </c>
      <c r="C50" s="31" t="s">
        <v>21</v>
      </c>
      <c r="D50" s="1">
        <v>24</v>
      </c>
      <c r="E50" s="1"/>
      <c r="F50" s="1"/>
      <c r="G50" s="44"/>
      <c r="K50" s="44"/>
      <c r="O50" s="44"/>
      <c r="P50" s="44"/>
      <c r="Q50" s="30"/>
    </row>
    <row r="51" spans="1:18" s="57" customFormat="1" ht="6" customHeight="1">
      <c r="A51" s="50"/>
      <c r="B51" s="73"/>
      <c r="C51" s="55"/>
      <c r="D51" s="50"/>
      <c r="E51" s="50"/>
      <c r="F51" s="50"/>
      <c r="G51" s="52"/>
      <c r="H51" s="50"/>
      <c r="I51" s="50"/>
      <c r="J51" s="50"/>
      <c r="K51" s="52"/>
      <c r="L51" s="50"/>
      <c r="M51" s="50"/>
      <c r="N51" s="50"/>
      <c r="O51" s="52"/>
      <c r="P51" s="52"/>
      <c r="Q51" s="56"/>
      <c r="R51" s="73"/>
    </row>
    <row r="52" spans="1:18" ht="45.75" customHeight="1">
      <c r="A52" s="34" t="s">
        <v>23</v>
      </c>
      <c r="B52" s="80" t="s">
        <v>116</v>
      </c>
      <c r="C52" s="35" t="s">
        <v>36</v>
      </c>
      <c r="D52" s="58">
        <v>5</v>
      </c>
      <c r="E52" s="59">
        <v>5</v>
      </c>
      <c r="F52" s="59">
        <v>6</v>
      </c>
      <c r="G52" s="60">
        <v>16</v>
      </c>
      <c r="H52" s="61">
        <v>5</v>
      </c>
      <c r="I52" s="62">
        <v>5</v>
      </c>
      <c r="J52" s="62">
        <v>6</v>
      </c>
      <c r="K52" s="63">
        <v>16</v>
      </c>
      <c r="L52" s="58">
        <v>5</v>
      </c>
      <c r="M52" s="62">
        <v>5</v>
      </c>
      <c r="N52" s="62">
        <v>6</v>
      </c>
      <c r="O52" s="60">
        <v>16</v>
      </c>
      <c r="P52" s="42">
        <v>16</v>
      </c>
      <c r="Q52" s="86" t="s">
        <v>4</v>
      </c>
      <c r="R52" s="74" t="s">
        <v>207</v>
      </c>
    </row>
    <row r="53" spans="1:18" ht="45.75" customHeight="1">
      <c r="A53" s="34" t="s">
        <v>23</v>
      </c>
      <c r="B53" s="80" t="s">
        <v>112</v>
      </c>
      <c r="C53" s="35" t="s">
        <v>41</v>
      </c>
      <c r="D53" s="58">
        <v>6</v>
      </c>
      <c r="E53" s="59">
        <v>5</v>
      </c>
      <c r="F53" s="59">
        <v>6</v>
      </c>
      <c r="G53" s="60">
        <v>17</v>
      </c>
      <c r="H53" s="61">
        <v>6</v>
      </c>
      <c r="I53" s="62">
        <v>5</v>
      </c>
      <c r="J53" s="62">
        <v>6</v>
      </c>
      <c r="K53" s="63">
        <v>17</v>
      </c>
      <c r="L53" s="58">
        <v>6</v>
      </c>
      <c r="M53" s="62">
        <v>5</v>
      </c>
      <c r="N53" s="62">
        <v>6</v>
      </c>
      <c r="O53" s="60">
        <v>17</v>
      </c>
      <c r="P53" s="42">
        <v>17</v>
      </c>
      <c r="Q53" s="86" t="s">
        <v>4</v>
      </c>
      <c r="R53" s="75" t="s">
        <v>203</v>
      </c>
    </row>
    <row r="54" spans="1:18" ht="45.75" customHeight="1">
      <c r="A54" s="34" t="s">
        <v>23</v>
      </c>
      <c r="B54" s="80" t="s">
        <v>109</v>
      </c>
      <c r="C54" s="35" t="s">
        <v>45</v>
      </c>
      <c r="D54" s="58">
        <v>6.5</v>
      </c>
      <c r="E54" s="59">
        <v>5</v>
      </c>
      <c r="F54" s="59">
        <v>7</v>
      </c>
      <c r="G54" s="60">
        <v>18.5</v>
      </c>
      <c r="H54" s="61">
        <v>6.5</v>
      </c>
      <c r="I54" s="62">
        <v>5</v>
      </c>
      <c r="J54" s="62">
        <v>7</v>
      </c>
      <c r="K54" s="63">
        <v>18.5</v>
      </c>
      <c r="L54" s="58">
        <v>6</v>
      </c>
      <c r="M54" s="62">
        <v>5</v>
      </c>
      <c r="N54" s="62">
        <v>7</v>
      </c>
      <c r="O54" s="60">
        <v>18</v>
      </c>
      <c r="P54" s="42">
        <v>18.333333333333332</v>
      </c>
      <c r="Q54" s="86" t="s">
        <v>4</v>
      </c>
      <c r="R54" s="75" t="s">
        <v>200</v>
      </c>
    </row>
    <row r="55" spans="1:18" ht="45.75" customHeight="1">
      <c r="A55" s="34" t="s">
        <v>23</v>
      </c>
      <c r="B55" s="80" t="s">
        <v>120</v>
      </c>
      <c r="C55" s="35" t="s">
        <v>132</v>
      </c>
      <c r="D55" s="58">
        <v>7</v>
      </c>
      <c r="E55" s="59">
        <v>6</v>
      </c>
      <c r="F55" s="59">
        <v>6</v>
      </c>
      <c r="G55" s="60">
        <v>19</v>
      </c>
      <c r="H55" s="61">
        <v>6.5</v>
      </c>
      <c r="I55" s="62">
        <v>6</v>
      </c>
      <c r="J55" s="62">
        <v>6</v>
      </c>
      <c r="K55" s="63">
        <v>18.5</v>
      </c>
      <c r="L55" s="58">
        <v>6.5</v>
      </c>
      <c r="M55" s="62">
        <v>6</v>
      </c>
      <c r="N55" s="62">
        <v>6</v>
      </c>
      <c r="O55" s="60">
        <v>18.5</v>
      </c>
      <c r="P55" s="42">
        <v>18.666666666666668</v>
      </c>
      <c r="Q55" s="86" t="s">
        <v>4</v>
      </c>
      <c r="R55" s="75" t="s">
        <v>210</v>
      </c>
    </row>
    <row r="56" spans="1:18" ht="45.75" customHeight="1">
      <c r="A56" s="34" t="s">
        <v>23</v>
      </c>
      <c r="B56" s="80" t="s">
        <v>110</v>
      </c>
      <c r="C56" s="35" t="s">
        <v>131</v>
      </c>
      <c r="D56" s="58">
        <v>6</v>
      </c>
      <c r="E56" s="59">
        <v>6</v>
      </c>
      <c r="F56" s="59">
        <v>7</v>
      </c>
      <c r="G56" s="60">
        <v>19</v>
      </c>
      <c r="H56" s="61">
        <v>6</v>
      </c>
      <c r="I56" s="62">
        <v>6</v>
      </c>
      <c r="J56" s="62">
        <v>6</v>
      </c>
      <c r="K56" s="63">
        <v>18</v>
      </c>
      <c r="L56" s="58">
        <v>6</v>
      </c>
      <c r="M56" s="62">
        <v>6.5</v>
      </c>
      <c r="N56" s="62">
        <v>7</v>
      </c>
      <c r="O56" s="60">
        <v>19.5</v>
      </c>
      <c r="P56" s="42">
        <v>18.833333333333332</v>
      </c>
      <c r="Q56" s="86" t="s">
        <v>4</v>
      </c>
      <c r="R56" s="75" t="s">
        <v>201</v>
      </c>
    </row>
    <row r="57" spans="1:18" ht="45.75" customHeight="1">
      <c r="A57" s="34" t="s">
        <v>23</v>
      </c>
      <c r="B57" s="80" t="s">
        <v>126</v>
      </c>
      <c r="C57" s="35" t="s">
        <v>133</v>
      </c>
      <c r="D57" s="58">
        <v>6</v>
      </c>
      <c r="E57" s="59">
        <v>6</v>
      </c>
      <c r="F57" s="59">
        <v>7</v>
      </c>
      <c r="G57" s="60">
        <v>19</v>
      </c>
      <c r="H57" s="61">
        <v>6</v>
      </c>
      <c r="I57" s="62">
        <v>6</v>
      </c>
      <c r="J57" s="62">
        <v>6</v>
      </c>
      <c r="K57" s="63">
        <v>18</v>
      </c>
      <c r="L57" s="58">
        <v>6</v>
      </c>
      <c r="M57" s="62">
        <v>6.5</v>
      </c>
      <c r="N57" s="62">
        <v>7</v>
      </c>
      <c r="O57" s="60">
        <v>19.5</v>
      </c>
      <c r="P57" s="42">
        <v>18.833333333333332</v>
      </c>
      <c r="Q57" s="86" t="s">
        <v>4</v>
      </c>
      <c r="R57" s="75" t="s">
        <v>217</v>
      </c>
    </row>
    <row r="58" spans="1:18" ht="45.75" customHeight="1">
      <c r="A58" s="34" t="s">
        <v>23</v>
      </c>
      <c r="B58" s="80" t="s">
        <v>77</v>
      </c>
      <c r="C58" s="35" t="s">
        <v>60</v>
      </c>
      <c r="D58" s="58">
        <v>6</v>
      </c>
      <c r="E58" s="59">
        <v>6.5</v>
      </c>
      <c r="F58" s="59">
        <v>7</v>
      </c>
      <c r="G58" s="60">
        <v>19.5</v>
      </c>
      <c r="H58" s="61">
        <v>6.5</v>
      </c>
      <c r="I58" s="62">
        <v>6</v>
      </c>
      <c r="J58" s="62">
        <v>7</v>
      </c>
      <c r="K58" s="63">
        <v>19.5</v>
      </c>
      <c r="L58" s="58">
        <v>6</v>
      </c>
      <c r="M58" s="62">
        <v>6</v>
      </c>
      <c r="N58" s="62">
        <v>7</v>
      </c>
      <c r="O58" s="60">
        <v>19</v>
      </c>
      <c r="P58" s="42">
        <v>19.333333333333332</v>
      </c>
      <c r="Q58" s="86" t="s">
        <v>4</v>
      </c>
      <c r="R58" s="75" t="s">
        <v>199</v>
      </c>
    </row>
    <row r="59" spans="1:18" ht="45.75" customHeight="1">
      <c r="A59" s="34" t="s">
        <v>23</v>
      </c>
      <c r="B59" s="80" t="s">
        <v>117</v>
      </c>
      <c r="C59" s="35" t="s">
        <v>129</v>
      </c>
      <c r="D59" s="58">
        <v>7</v>
      </c>
      <c r="E59" s="59">
        <v>6</v>
      </c>
      <c r="F59" s="59">
        <v>6</v>
      </c>
      <c r="G59" s="60">
        <v>19</v>
      </c>
      <c r="H59" s="61">
        <v>7</v>
      </c>
      <c r="I59" s="62">
        <v>6</v>
      </c>
      <c r="J59" s="62">
        <v>6</v>
      </c>
      <c r="K59" s="63">
        <v>19</v>
      </c>
      <c r="L59" s="58">
        <v>7.5</v>
      </c>
      <c r="M59" s="62">
        <v>6</v>
      </c>
      <c r="N59" s="62">
        <v>7</v>
      </c>
      <c r="O59" s="60">
        <v>20.5</v>
      </c>
      <c r="P59" s="42">
        <v>19.5</v>
      </c>
      <c r="Q59" s="86" t="s">
        <v>4</v>
      </c>
      <c r="R59" s="75" t="s">
        <v>224</v>
      </c>
    </row>
    <row r="60" spans="1:18" ht="45.75" customHeight="1">
      <c r="A60" s="34" t="s">
        <v>23</v>
      </c>
      <c r="B60" s="80" t="s">
        <v>119</v>
      </c>
      <c r="C60" s="35" t="s">
        <v>32</v>
      </c>
      <c r="D60" s="58">
        <v>7.5</v>
      </c>
      <c r="E60" s="59">
        <v>6.5</v>
      </c>
      <c r="F60" s="59">
        <v>6</v>
      </c>
      <c r="G60" s="60">
        <v>20</v>
      </c>
      <c r="H60" s="61">
        <v>7</v>
      </c>
      <c r="I60" s="62">
        <v>6.5</v>
      </c>
      <c r="J60" s="62">
        <v>6</v>
      </c>
      <c r="K60" s="63">
        <v>19.5</v>
      </c>
      <c r="L60" s="58">
        <v>7</v>
      </c>
      <c r="M60" s="62">
        <v>6.5</v>
      </c>
      <c r="N60" s="62">
        <v>6</v>
      </c>
      <c r="O60" s="60">
        <v>19.5</v>
      </c>
      <c r="P60" s="42">
        <v>19.666666666666668</v>
      </c>
      <c r="Q60" s="86" t="s">
        <v>4</v>
      </c>
      <c r="R60" s="75" t="s">
        <v>209</v>
      </c>
    </row>
    <row r="61" spans="1:18" ht="45.75" customHeight="1">
      <c r="A61" s="34" t="s">
        <v>23</v>
      </c>
      <c r="B61" s="80" t="s">
        <v>121</v>
      </c>
      <c r="C61" s="35" t="s">
        <v>40</v>
      </c>
      <c r="D61" s="58">
        <v>7</v>
      </c>
      <c r="E61" s="59">
        <v>7</v>
      </c>
      <c r="F61" s="59">
        <v>6</v>
      </c>
      <c r="G61" s="60">
        <v>20</v>
      </c>
      <c r="H61" s="61">
        <v>7</v>
      </c>
      <c r="I61" s="62">
        <v>6</v>
      </c>
      <c r="J61" s="62">
        <v>6</v>
      </c>
      <c r="K61" s="63">
        <v>19</v>
      </c>
      <c r="L61" s="58">
        <v>7</v>
      </c>
      <c r="M61" s="62">
        <v>7</v>
      </c>
      <c r="N61" s="62">
        <v>6</v>
      </c>
      <c r="O61" s="60">
        <v>20</v>
      </c>
      <c r="P61" s="42">
        <v>19.666666666666668</v>
      </c>
      <c r="Q61" s="86" t="s">
        <v>4</v>
      </c>
      <c r="R61" s="75" t="s">
        <v>212</v>
      </c>
    </row>
    <row r="62" spans="1:18" ht="45.75" customHeight="1">
      <c r="A62" s="34" t="s">
        <v>23</v>
      </c>
      <c r="B62" s="80" t="s">
        <v>107</v>
      </c>
      <c r="C62" s="35" t="s">
        <v>134</v>
      </c>
      <c r="D62" s="58">
        <v>6</v>
      </c>
      <c r="E62" s="59">
        <v>6.5</v>
      </c>
      <c r="F62" s="59">
        <v>7</v>
      </c>
      <c r="G62" s="60">
        <v>19.5</v>
      </c>
      <c r="H62" s="61">
        <v>6</v>
      </c>
      <c r="I62" s="62">
        <v>6</v>
      </c>
      <c r="J62" s="62">
        <v>8</v>
      </c>
      <c r="K62" s="63">
        <v>20</v>
      </c>
      <c r="L62" s="58">
        <v>6.5</v>
      </c>
      <c r="M62" s="62">
        <v>6.5</v>
      </c>
      <c r="N62" s="62">
        <v>7</v>
      </c>
      <c r="O62" s="60">
        <v>20</v>
      </c>
      <c r="P62" s="42">
        <v>19.833333333333332</v>
      </c>
      <c r="Q62" s="86" t="s">
        <v>4</v>
      </c>
      <c r="R62" s="75" t="s">
        <v>197</v>
      </c>
    </row>
    <row r="63" spans="1:18" ht="45.75" customHeight="1">
      <c r="A63" s="34" t="s">
        <v>23</v>
      </c>
      <c r="B63" s="80" t="s">
        <v>108</v>
      </c>
      <c r="C63" s="35" t="s">
        <v>47</v>
      </c>
      <c r="D63" s="58">
        <v>6.5</v>
      </c>
      <c r="E63" s="59">
        <v>6.5</v>
      </c>
      <c r="F63" s="59">
        <v>8</v>
      </c>
      <c r="G63" s="60">
        <v>21</v>
      </c>
      <c r="H63" s="61">
        <v>6.5</v>
      </c>
      <c r="I63" s="62">
        <v>6</v>
      </c>
      <c r="J63" s="62">
        <v>7</v>
      </c>
      <c r="K63" s="63">
        <v>19.5</v>
      </c>
      <c r="L63" s="58">
        <v>6</v>
      </c>
      <c r="M63" s="62">
        <v>6</v>
      </c>
      <c r="N63" s="62">
        <v>7</v>
      </c>
      <c r="O63" s="60">
        <v>19</v>
      </c>
      <c r="P63" s="42">
        <v>19.833333333333332</v>
      </c>
      <c r="Q63" s="86" t="s">
        <v>4</v>
      </c>
      <c r="R63" s="75" t="s">
        <v>198</v>
      </c>
    </row>
    <row r="64" spans="1:18" ht="45.75" customHeight="1">
      <c r="A64" s="34" t="s">
        <v>23</v>
      </c>
      <c r="B64" s="80" t="s">
        <v>111</v>
      </c>
      <c r="C64" s="35" t="s">
        <v>35</v>
      </c>
      <c r="D64" s="113">
        <v>7.5</v>
      </c>
      <c r="E64" s="62">
        <v>6.5</v>
      </c>
      <c r="F64" s="62">
        <v>7</v>
      </c>
      <c r="G64" s="110">
        <v>21</v>
      </c>
      <c r="H64" s="111">
        <v>7.5</v>
      </c>
      <c r="I64" s="62">
        <v>6</v>
      </c>
      <c r="J64" s="62">
        <v>7</v>
      </c>
      <c r="K64" s="112">
        <v>20.5</v>
      </c>
      <c r="L64" s="113">
        <v>6.5</v>
      </c>
      <c r="M64" s="62">
        <v>6</v>
      </c>
      <c r="N64" s="62">
        <v>6</v>
      </c>
      <c r="O64" s="60">
        <v>18.5</v>
      </c>
      <c r="P64" s="42">
        <v>20</v>
      </c>
      <c r="Q64" s="86" t="s">
        <v>4</v>
      </c>
      <c r="R64" s="75" t="s">
        <v>202</v>
      </c>
    </row>
    <row r="65" spans="1:18" ht="45.75" customHeight="1">
      <c r="A65" s="34" t="s">
        <v>23</v>
      </c>
      <c r="B65" s="80" t="s">
        <v>113</v>
      </c>
      <c r="C65" s="35" t="s">
        <v>38</v>
      </c>
      <c r="D65" s="58">
        <v>7</v>
      </c>
      <c r="E65" s="59">
        <v>6.5</v>
      </c>
      <c r="F65" s="59">
        <v>7</v>
      </c>
      <c r="G65" s="60">
        <v>20.5</v>
      </c>
      <c r="H65" s="61">
        <v>7</v>
      </c>
      <c r="I65" s="62">
        <v>6.5</v>
      </c>
      <c r="J65" s="62">
        <v>6</v>
      </c>
      <c r="K65" s="63">
        <v>19.5</v>
      </c>
      <c r="L65" s="58">
        <v>8.5</v>
      </c>
      <c r="M65" s="62">
        <v>6.5</v>
      </c>
      <c r="N65" s="62">
        <v>6</v>
      </c>
      <c r="O65" s="60">
        <v>21</v>
      </c>
      <c r="P65" s="42">
        <v>20.333333333333332</v>
      </c>
      <c r="Q65" s="86" t="s">
        <v>4</v>
      </c>
      <c r="R65" s="75" t="s">
        <v>204</v>
      </c>
    </row>
    <row r="66" spans="1:18" ht="45.75" customHeight="1">
      <c r="A66" s="34" t="s">
        <v>23</v>
      </c>
      <c r="B66" s="80" t="s">
        <v>127</v>
      </c>
      <c r="C66" s="35" t="s">
        <v>34</v>
      </c>
      <c r="D66" s="58">
        <v>7</v>
      </c>
      <c r="E66" s="59">
        <v>6.5</v>
      </c>
      <c r="F66" s="59">
        <v>8</v>
      </c>
      <c r="G66" s="60">
        <v>21.5</v>
      </c>
      <c r="H66" s="61">
        <v>6</v>
      </c>
      <c r="I66" s="62">
        <v>6</v>
      </c>
      <c r="J66" s="62">
        <v>7</v>
      </c>
      <c r="K66" s="63">
        <v>19</v>
      </c>
      <c r="L66" s="58">
        <v>7</v>
      </c>
      <c r="M66" s="62">
        <v>6.5</v>
      </c>
      <c r="N66" s="62">
        <v>7</v>
      </c>
      <c r="O66" s="60">
        <v>20.5</v>
      </c>
      <c r="P66" s="42">
        <v>20.333333333333332</v>
      </c>
      <c r="Q66" s="86" t="s">
        <v>4</v>
      </c>
      <c r="R66" s="75" t="s">
        <v>218</v>
      </c>
    </row>
    <row r="67" spans="1:18" ht="45.75" customHeight="1">
      <c r="A67" s="34" t="s">
        <v>23</v>
      </c>
      <c r="B67" s="80" t="s">
        <v>128</v>
      </c>
      <c r="C67" s="35" t="s">
        <v>44</v>
      </c>
      <c r="D67" s="58">
        <v>6.5</v>
      </c>
      <c r="E67" s="59">
        <v>7</v>
      </c>
      <c r="F67" s="59">
        <v>7</v>
      </c>
      <c r="G67" s="60">
        <v>20.5</v>
      </c>
      <c r="H67" s="61">
        <v>6.5</v>
      </c>
      <c r="I67" s="62">
        <v>6</v>
      </c>
      <c r="J67" s="62">
        <v>7</v>
      </c>
      <c r="K67" s="63">
        <v>19.5</v>
      </c>
      <c r="L67" s="58">
        <v>7</v>
      </c>
      <c r="M67" s="62">
        <v>7</v>
      </c>
      <c r="N67" s="62">
        <v>7</v>
      </c>
      <c r="O67" s="60">
        <v>21</v>
      </c>
      <c r="P67" s="42">
        <v>20.333333333333332</v>
      </c>
      <c r="Q67" s="86" t="s">
        <v>4</v>
      </c>
      <c r="R67" s="75" t="s">
        <v>219</v>
      </c>
    </row>
    <row r="68" spans="1:18" ht="45.75" customHeight="1">
      <c r="A68" s="34" t="s">
        <v>23</v>
      </c>
      <c r="B68" s="80" t="s">
        <v>135</v>
      </c>
      <c r="C68" s="35" t="s">
        <v>42</v>
      </c>
      <c r="D68" s="58">
        <v>7</v>
      </c>
      <c r="E68" s="59">
        <v>6.5</v>
      </c>
      <c r="F68" s="59">
        <v>7</v>
      </c>
      <c r="G68" s="60">
        <v>20.5</v>
      </c>
      <c r="H68" s="61">
        <v>7.5</v>
      </c>
      <c r="I68" s="62">
        <v>6</v>
      </c>
      <c r="J68" s="62">
        <v>7</v>
      </c>
      <c r="K68" s="63">
        <v>20.5</v>
      </c>
      <c r="L68" s="58">
        <v>7</v>
      </c>
      <c r="M68" s="62">
        <v>6.5</v>
      </c>
      <c r="N68" s="62">
        <v>7</v>
      </c>
      <c r="O68" s="60">
        <v>20.5</v>
      </c>
      <c r="P68" s="42">
        <v>20.5</v>
      </c>
      <c r="Q68" s="86" t="s">
        <v>4</v>
      </c>
      <c r="R68" s="75" t="s">
        <v>211</v>
      </c>
    </row>
    <row r="69" spans="1:18" ht="45.75" customHeight="1">
      <c r="A69" s="34" t="s">
        <v>23</v>
      </c>
      <c r="B69" s="80" t="s">
        <v>118</v>
      </c>
      <c r="C69" s="35" t="s">
        <v>51</v>
      </c>
      <c r="D69" s="58">
        <v>8</v>
      </c>
      <c r="E69" s="59">
        <v>6</v>
      </c>
      <c r="F69" s="62">
        <v>8</v>
      </c>
      <c r="G69" s="110">
        <v>22</v>
      </c>
      <c r="H69" s="111">
        <v>7</v>
      </c>
      <c r="I69" s="62">
        <v>6</v>
      </c>
      <c r="J69" s="62">
        <v>7.5</v>
      </c>
      <c r="K69" s="112">
        <v>20.5</v>
      </c>
      <c r="L69" s="113">
        <v>7</v>
      </c>
      <c r="M69" s="62">
        <v>6</v>
      </c>
      <c r="N69" s="62">
        <v>7</v>
      </c>
      <c r="O69" s="60">
        <v>20</v>
      </c>
      <c r="P69" s="42">
        <v>20.833333333333332</v>
      </c>
      <c r="Q69" s="86" t="s">
        <v>4</v>
      </c>
      <c r="R69" s="75" t="s">
        <v>208</v>
      </c>
    </row>
    <row r="70" spans="1:18" ht="45.75" customHeight="1">
      <c r="A70" s="34" t="s">
        <v>23</v>
      </c>
      <c r="B70" s="80" t="s">
        <v>125</v>
      </c>
      <c r="C70" s="35" t="s">
        <v>43</v>
      </c>
      <c r="D70" s="58">
        <v>8</v>
      </c>
      <c r="E70" s="59">
        <v>7</v>
      </c>
      <c r="F70" s="59">
        <v>7</v>
      </c>
      <c r="G70" s="60">
        <v>22</v>
      </c>
      <c r="H70" s="61">
        <v>7</v>
      </c>
      <c r="I70" s="62">
        <v>6.5</v>
      </c>
      <c r="J70" s="62">
        <v>7</v>
      </c>
      <c r="K70" s="63">
        <v>20.5</v>
      </c>
      <c r="L70" s="58">
        <v>7.5</v>
      </c>
      <c r="M70" s="62">
        <v>7</v>
      </c>
      <c r="N70" s="62">
        <v>7</v>
      </c>
      <c r="O70" s="60">
        <v>21.5</v>
      </c>
      <c r="P70" s="42">
        <v>21.333333333333332</v>
      </c>
      <c r="Q70" s="86" t="s">
        <v>4</v>
      </c>
      <c r="R70" s="75" t="s">
        <v>216</v>
      </c>
    </row>
    <row r="71" spans="1:18" ht="45.75" customHeight="1">
      <c r="A71" s="34" t="s">
        <v>23</v>
      </c>
      <c r="B71" s="80" t="s">
        <v>114</v>
      </c>
      <c r="C71" s="35" t="s">
        <v>30</v>
      </c>
      <c r="D71" s="58">
        <v>7.5</v>
      </c>
      <c r="E71" s="59">
        <v>6</v>
      </c>
      <c r="F71" s="59">
        <v>8</v>
      </c>
      <c r="G71" s="60">
        <v>21.5</v>
      </c>
      <c r="H71" s="61">
        <v>7</v>
      </c>
      <c r="I71" s="62">
        <v>6</v>
      </c>
      <c r="J71" s="62">
        <v>8</v>
      </c>
      <c r="K71" s="63">
        <v>21</v>
      </c>
      <c r="L71" s="58">
        <v>8</v>
      </c>
      <c r="M71" s="62">
        <v>6</v>
      </c>
      <c r="N71" s="62">
        <v>8</v>
      </c>
      <c r="O71" s="60">
        <v>22</v>
      </c>
      <c r="P71" s="42">
        <v>21.5</v>
      </c>
      <c r="Q71" s="86" t="s">
        <v>4</v>
      </c>
      <c r="R71" s="75" t="s">
        <v>205</v>
      </c>
    </row>
    <row r="72" spans="1:18" ht="45.75" customHeight="1">
      <c r="A72" s="34" t="s">
        <v>23</v>
      </c>
      <c r="B72" s="80" t="s">
        <v>122</v>
      </c>
      <c r="C72" s="35" t="s">
        <v>37</v>
      </c>
      <c r="D72" s="58">
        <v>6.5</v>
      </c>
      <c r="E72" s="59">
        <v>7</v>
      </c>
      <c r="F72" s="59">
        <v>8</v>
      </c>
      <c r="G72" s="60">
        <v>21.5</v>
      </c>
      <c r="H72" s="61">
        <v>7</v>
      </c>
      <c r="I72" s="62">
        <v>7</v>
      </c>
      <c r="J72" s="62">
        <v>8</v>
      </c>
      <c r="K72" s="63">
        <v>22</v>
      </c>
      <c r="L72" s="58">
        <v>7</v>
      </c>
      <c r="M72" s="62">
        <v>7</v>
      </c>
      <c r="N72" s="62">
        <v>7</v>
      </c>
      <c r="O72" s="60">
        <v>21</v>
      </c>
      <c r="P72" s="42">
        <v>21.5</v>
      </c>
      <c r="Q72" s="86" t="s">
        <v>4</v>
      </c>
      <c r="R72" s="75" t="s">
        <v>213</v>
      </c>
    </row>
    <row r="73" spans="1:18" ht="45.75" customHeight="1">
      <c r="A73" s="34" t="s">
        <v>23</v>
      </c>
      <c r="B73" s="80" t="s">
        <v>124</v>
      </c>
      <c r="C73" s="35" t="s">
        <v>46</v>
      </c>
      <c r="D73" s="58">
        <v>7.5</v>
      </c>
      <c r="E73" s="59">
        <v>6.5</v>
      </c>
      <c r="F73" s="59">
        <v>8</v>
      </c>
      <c r="G73" s="60">
        <v>22</v>
      </c>
      <c r="H73" s="61">
        <v>7</v>
      </c>
      <c r="I73" s="62">
        <v>6</v>
      </c>
      <c r="J73" s="62">
        <v>8</v>
      </c>
      <c r="K73" s="63">
        <v>21</v>
      </c>
      <c r="L73" s="58">
        <v>8</v>
      </c>
      <c r="M73" s="62">
        <v>6.5</v>
      </c>
      <c r="N73" s="62">
        <v>7</v>
      </c>
      <c r="O73" s="60">
        <v>21.5</v>
      </c>
      <c r="P73" s="42">
        <v>21.5</v>
      </c>
      <c r="Q73" s="86" t="s">
        <v>4</v>
      </c>
      <c r="R73" s="75" t="s">
        <v>215</v>
      </c>
    </row>
    <row r="74" spans="1:18" ht="45.75" customHeight="1">
      <c r="A74" s="34" t="s">
        <v>23</v>
      </c>
      <c r="B74" s="80" t="s">
        <v>115</v>
      </c>
      <c r="C74" s="35" t="s">
        <v>31</v>
      </c>
      <c r="D74" s="58">
        <v>8.5</v>
      </c>
      <c r="E74" s="59">
        <v>7</v>
      </c>
      <c r="F74" s="59">
        <v>8</v>
      </c>
      <c r="G74" s="60">
        <v>23.5</v>
      </c>
      <c r="H74" s="61">
        <v>8.5</v>
      </c>
      <c r="I74" s="62">
        <v>7</v>
      </c>
      <c r="J74" s="62">
        <v>8</v>
      </c>
      <c r="K74" s="63">
        <v>23.5</v>
      </c>
      <c r="L74" s="58">
        <v>8.5</v>
      </c>
      <c r="M74" s="62">
        <v>6.5</v>
      </c>
      <c r="N74" s="62">
        <v>8</v>
      </c>
      <c r="O74" s="60">
        <v>23</v>
      </c>
      <c r="P74" s="42">
        <v>23.333333333333332</v>
      </c>
      <c r="Q74" s="86" t="s">
        <v>7</v>
      </c>
      <c r="R74" s="75" t="s">
        <v>206</v>
      </c>
    </row>
    <row r="75" spans="1:18" s="98" customFormat="1" ht="45.75" customHeight="1">
      <c r="A75" s="87" t="s">
        <v>23</v>
      </c>
      <c r="B75" s="88" t="s">
        <v>123</v>
      </c>
      <c r="C75" s="89" t="s">
        <v>39</v>
      </c>
      <c r="D75" s="103">
        <v>8.5</v>
      </c>
      <c r="E75" s="104">
        <v>8</v>
      </c>
      <c r="F75" s="104">
        <v>8</v>
      </c>
      <c r="G75" s="105">
        <v>24.5</v>
      </c>
      <c r="H75" s="106">
        <v>8.5</v>
      </c>
      <c r="I75" s="107">
        <v>8</v>
      </c>
      <c r="J75" s="107">
        <v>7</v>
      </c>
      <c r="K75" s="108">
        <v>23.5</v>
      </c>
      <c r="L75" s="103">
        <v>9</v>
      </c>
      <c r="M75" s="107">
        <v>8</v>
      </c>
      <c r="N75" s="107">
        <v>8</v>
      </c>
      <c r="O75" s="105">
        <v>25</v>
      </c>
      <c r="P75" s="95">
        <v>24.333333333333332</v>
      </c>
      <c r="Q75" s="96" t="s">
        <v>12</v>
      </c>
      <c r="R75" s="109" t="s">
        <v>214</v>
      </c>
    </row>
    <row r="76" spans="2:3" ht="20.25">
      <c r="B76" s="82"/>
      <c r="C76" s="64"/>
    </row>
    <row r="79" ht="19.5" customHeight="1">
      <c r="B79" s="83"/>
    </row>
    <row r="80" ht="20.25">
      <c r="B80" s="84"/>
    </row>
    <row r="81" ht="20.25">
      <c r="B81" s="84"/>
    </row>
    <row r="82" ht="20.25">
      <c r="B82" s="84"/>
    </row>
    <row r="83" ht="20.25">
      <c r="B83" s="84"/>
    </row>
    <row r="84" ht="20.25">
      <c r="B84" s="85"/>
    </row>
    <row r="85" ht="20.25">
      <c r="B85" s="84"/>
    </row>
    <row r="86" ht="20.25">
      <c r="B86" s="84"/>
    </row>
    <row r="87" ht="20.25">
      <c r="B87" s="84"/>
    </row>
    <row r="88" ht="20.25">
      <c r="B88" s="84"/>
    </row>
    <row r="89" ht="20.25">
      <c r="B89" s="84"/>
    </row>
    <row r="90" ht="20.25">
      <c r="B90" s="84"/>
    </row>
    <row r="91" ht="20.25">
      <c r="B91" s="84"/>
    </row>
    <row r="92" ht="20.25">
      <c r="B92" s="84"/>
    </row>
    <row r="93" ht="27">
      <c r="B93" s="83"/>
    </row>
  </sheetData>
  <sheetProtection/>
  <mergeCells count="5">
    <mergeCell ref="C1:M1"/>
    <mergeCell ref="C2:M2"/>
    <mergeCell ref="D5:G5"/>
    <mergeCell ref="H5:K5"/>
    <mergeCell ref="L5:O5"/>
  </mergeCells>
  <dataValidations count="1">
    <dataValidation showInputMessage="1" showErrorMessage="1" prompt="Select Name" sqref="C27:C48 C52:C75 C10:C23"/>
  </dataValidations>
  <printOptions/>
  <pageMargins left="0.25" right="0.25" top="0.75" bottom="0.75" header="0.3" footer="0.3"/>
  <pageSetup fitToHeight="0" fitToWidth="1" horizontalDpi="300" verticalDpi="300" orientation="landscape" scale="41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Scott Prokop</cp:lastModifiedBy>
  <cp:lastPrinted>2014-01-19T23:50:49Z</cp:lastPrinted>
  <dcterms:created xsi:type="dcterms:W3CDTF">2010-02-24T03:32:59Z</dcterms:created>
  <dcterms:modified xsi:type="dcterms:W3CDTF">2014-01-19T23:51:28Z</dcterms:modified>
  <cp:category/>
  <cp:version/>
  <cp:contentType/>
  <cp:contentStatus/>
</cp:coreProperties>
</file>