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20" windowHeight="8010" tabRatio="438" activeTab="0"/>
  </bookViews>
  <sheets>
    <sheet name="Print" sheetId="1" r:id="rId1"/>
    <sheet name="Digital" sheetId="2" r:id="rId2"/>
  </sheets>
  <definedNames>
    <definedName name="_xlfn.COUNTIFS" hidden="1">#NAME?</definedName>
    <definedName name="_xlfn.SUMIFS" hidden="1">#NAME?</definedName>
    <definedName name="Excel_BuiltIn_Print_Area_1" localSheetId="1">'Digital'!$A$1:$I$68</definedName>
    <definedName name="Excel_BuiltIn_Print_Area_1">'Print'!$A$1:$I$49</definedName>
    <definedName name="Excel_BuiltIn_Print_Area_2">#REF!</definedName>
    <definedName name="Excel_BuiltIn_Print_Area_2_1">"$'results printouts'.$#ref" "$#REF!:$#REF!$#REF!"</definedName>
    <definedName name="Excel_BuiltIn_Print_Area_2_1_1">#REF!</definedName>
    <definedName name="_xlnm.Print_Area" localSheetId="1">'Digital'!$A$1:$J$93</definedName>
    <definedName name="_xlnm.Print_Area" localSheetId="0">'Print'!$A$1:$J$62</definedName>
    <definedName name="_xlnm.Print_Titles" localSheetId="1">'Digital'!$1:$5</definedName>
    <definedName name="_xlnm.Print_Titles" localSheetId="0">'Print'!$1:$5</definedName>
  </definedNames>
  <calcPr fullCalcOnLoad="1"/>
</workbook>
</file>

<file path=xl/sharedStrings.xml><?xml version="1.0" encoding="utf-8"?>
<sst xmlns="http://schemas.openxmlformats.org/spreadsheetml/2006/main" count="658" uniqueCount="296">
  <si>
    <t>PE Formula</t>
  </si>
  <si>
    <t>HM Formula</t>
  </si>
  <si>
    <t>PM Formula</t>
  </si>
  <si>
    <t>Tie Count</t>
  </si>
  <si>
    <t xml:space="preserve"> </t>
  </si>
  <si>
    <t>PE</t>
  </si>
  <si>
    <t>GRAND</t>
  </si>
  <si>
    <t>HM</t>
  </si>
  <si>
    <t>TOTAL</t>
  </si>
  <si>
    <t>PM</t>
  </si>
  <si>
    <t>Cat.</t>
  </si>
  <si>
    <t>Title</t>
  </si>
  <si>
    <t>Name</t>
  </si>
  <si>
    <t>/30</t>
  </si>
  <si>
    <t>AWARD</t>
  </si>
  <si>
    <t>Comments</t>
  </si>
  <si>
    <t>Sort</t>
  </si>
  <si>
    <t>B&amp;W/Monochrome</t>
  </si>
  <si>
    <t>Entries:</t>
  </si>
  <si>
    <t>BW</t>
  </si>
  <si>
    <t>Judges:</t>
  </si>
  <si>
    <t>Altered Reality</t>
  </si>
  <si>
    <t>Traditional</t>
  </si>
  <si>
    <t>Portrait</t>
  </si>
  <si>
    <t>TR</t>
  </si>
  <si>
    <t>PO</t>
  </si>
  <si>
    <t>AR</t>
  </si>
  <si>
    <t>Banjo Love</t>
  </si>
  <si>
    <t>Blowing Bubbles in Berlin</t>
  </si>
  <si>
    <t>Claret Cup Cactus</t>
  </si>
  <si>
    <t>Get Your Kicks On Route 66</t>
  </si>
  <si>
    <t>I Have A Dream</t>
  </si>
  <si>
    <t>Bill Compton</t>
  </si>
  <si>
    <t>It's a Topsy Turvey World</t>
  </si>
  <si>
    <t>Joker Fan</t>
  </si>
  <si>
    <t>Lucy in the Sky</t>
  </si>
  <si>
    <t>Jannik Plaetner</t>
  </si>
  <si>
    <t>River Runway</t>
  </si>
  <si>
    <t>Safety Harness Required</t>
  </si>
  <si>
    <t>Serengeti Heat</t>
  </si>
  <si>
    <t>The Mushroom Family</t>
  </si>
  <si>
    <t>Tracks of the Mars Lander</t>
  </si>
  <si>
    <t>Under The Tangerine Sky</t>
  </si>
  <si>
    <t>A Different Era</t>
  </si>
  <si>
    <t>Back Against a Wall</t>
  </si>
  <si>
    <t>Cathedral Chandelier</t>
  </si>
  <si>
    <t>Creeping along</t>
  </si>
  <si>
    <t>Dragon Slayer</t>
  </si>
  <si>
    <t>Farm or Sell</t>
  </si>
  <si>
    <t>Hooked</t>
  </si>
  <si>
    <t>In the Moment</t>
  </si>
  <si>
    <t>It's All In The Way You Hold Your Hand</t>
  </si>
  <si>
    <t>It's Lonely Out There</t>
  </si>
  <si>
    <t>Looking To My Future</t>
  </si>
  <si>
    <t>Mmm Dinner</t>
  </si>
  <si>
    <t>Old Log Face</t>
  </si>
  <si>
    <t>Reach for the Stars</t>
  </si>
  <si>
    <t>Ridge Line</t>
  </si>
  <si>
    <t>Shades of Grey</t>
  </si>
  <si>
    <t>Shaman Transforming</t>
  </si>
  <si>
    <t>Some Welcome</t>
  </si>
  <si>
    <t>Supper's Over</t>
  </si>
  <si>
    <t>The Inviting Path</t>
  </si>
  <si>
    <t>Time Stands Still</t>
  </si>
  <si>
    <t>Vintage Service</t>
  </si>
  <si>
    <t>A New Spring Hat</t>
  </si>
  <si>
    <t>Collision of Cultures</t>
  </si>
  <si>
    <t>Connection</t>
  </si>
  <si>
    <t>Cover Girl</t>
  </si>
  <si>
    <t>Girl Playing Cello</t>
  </si>
  <si>
    <t>Happy Hair</t>
  </si>
  <si>
    <t>Here Comes My Bride</t>
  </si>
  <si>
    <t>Jeanny</t>
  </si>
  <si>
    <t>Looking through you</t>
  </si>
  <si>
    <t>My Tribute to Vermeer</t>
  </si>
  <si>
    <t>Super Models</t>
  </si>
  <si>
    <t>The Crab</t>
  </si>
  <si>
    <t>The Viking</t>
  </si>
  <si>
    <t>Waiting for You</t>
  </si>
  <si>
    <t>Watching You</t>
  </si>
  <si>
    <t>Winnie The Wonder Dog</t>
  </si>
  <si>
    <t>Work Of Jack Frost</t>
  </si>
  <si>
    <t>Anxious</t>
  </si>
  <si>
    <t>Arizona Gets Cold Snaps Too</t>
  </si>
  <si>
    <t>Changing Skyline</t>
  </si>
  <si>
    <t>Don't Mess With Me</t>
  </si>
  <si>
    <t>Effortless</t>
  </si>
  <si>
    <t>El Capitan</t>
  </si>
  <si>
    <t>Field of Dreams</t>
  </si>
  <si>
    <t>Hinge</t>
  </si>
  <si>
    <t>Kangaamiut Kaleidoscope</t>
  </si>
  <si>
    <t>Lake View</t>
  </si>
  <si>
    <t>Music By Art Deco</t>
  </si>
  <si>
    <t>Night Fire</t>
  </si>
  <si>
    <t>Pilgrims Returning from Upper Zion</t>
  </si>
  <si>
    <t>Quiet Harbour</t>
  </si>
  <si>
    <t>Rainbow Vista</t>
  </si>
  <si>
    <t>Rising into the Night</t>
  </si>
  <si>
    <t>Side by Side</t>
  </si>
  <si>
    <t>Solar Power</t>
  </si>
  <si>
    <t>Spring Unleashed</t>
  </si>
  <si>
    <t>The Dividing Fence</t>
  </si>
  <si>
    <t>Victory Lap</t>
  </si>
  <si>
    <t>Amy Wildeman</t>
  </si>
  <si>
    <t>Gayvin Franson</t>
  </si>
  <si>
    <t>Kathy Meeres</t>
  </si>
  <si>
    <t>Dale Read</t>
  </si>
  <si>
    <t>Gordon Sukut</t>
  </si>
  <si>
    <t>Brent Just</t>
  </si>
  <si>
    <t>Bob Littlejohn</t>
  </si>
  <si>
    <t>Ken Greenhorn</t>
  </si>
  <si>
    <t>Barry Singer</t>
  </si>
  <si>
    <t>Bob Holtsman</t>
  </si>
  <si>
    <t>Howard Brown</t>
  </si>
  <si>
    <t>Richard Kerbes</t>
  </si>
  <si>
    <t>Helen Brown</t>
  </si>
  <si>
    <t>Stephen Nicholson</t>
  </si>
  <si>
    <t>Cathy Baerg</t>
  </si>
  <si>
    <t>Bruce Guenter</t>
  </si>
  <si>
    <t>Ian Sutherland</t>
  </si>
  <si>
    <t>Betty Calvert</t>
  </si>
  <si>
    <t>Gerald Hammerling</t>
  </si>
  <si>
    <t>Michael Cuggy</t>
  </si>
  <si>
    <t>Philip McNeill</t>
  </si>
  <si>
    <t>Jamie Cleveland</t>
  </si>
  <si>
    <t>All Done</t>
  </si>
  <si>
    <t>Fashionista</t>
  </si>
  <si>
    <t>Golden Goddess</t>
  </si>
  <si>
    <t>Illusion</t>
  </si>
  <si>
    <t>I Wonder What They Put in Those Mushrooms</t>
  </si>
  <si>
    <t>Wayne Corbett</t>
  </si>
  <si>
    <t>Race to the Top</t>
  </si>
  <si>
    <t>Saskatoon Icon</t>
  </si>
  <si>
    <t>Shooting Stars</t>
  </si>
  <si>
    <t>Transitions</t>
  </si>
  <si>
    <t>The Morning After the Party Sunrise</t>
  </si>
  <si>
    <t>Alley 3</t>
  </si>
  <si>
    <t>Duck</t>
  </si>
  <si>
    <t>Engines of Industry</t>
  </si>
  <si>
    <t>First Squadron to Arrive</t>
  </si>
  <si>
    <t>Golden Sky</t>
  </si>
  <si>
    <t>Hippo Stare Down</t>
  </si>
  <si>
    <t>Kapalua Quarry</t>
  </si>
  <si>
    <t>Brian Yurkowski</t>
  </si>
  <si>
    <t>Robed in Winter</t>
  </si>
  <si>
    <t>Serious Conversation</t>
  </si>
  <si>
    <t>The Eye in the Sky</t>
  </si>
  <si>
    <t>The Passer</t>
  </si>
  <si>
    <t>Waiting</t>
  </si>
  <si>
    <t>Crouching Dragon</t>
  </si>
  <si>
    <t>Fire All of Your Guns At Once</t>
  </si>
  <si>
    <t>Hope the Kids are Okay</t>
  </si>
  <si>
    <t>Loving the Spotlight</t>
  </si>
  <si>
    <t>Magnificent Magnolia</t>
  </si>
  <si>
    <t>Nature's Neon</t>
  </si>
  <si>
    <t>No Petting</t>
  </si>
  <si>
    <t>Poof</t>
  </si>
  <si>
    <t>Ran</t>
  </si>
  <si>
    <t>Standing in Awe</t>
  </si>
  <si>
    <t>Starting Points</t>
  </si>
  <si>
    <t>The Play at Third</t>
  </si>
  <si>
    <t>An Ancestor?</t>
  </si>
  <si>
    <t>Beach Girls</t>
  </si>
  <si>
    <t>Dare Me</t>
  </si>
  <si>
    <t>Family Portrait</t>
  </si>
  <si>
    <t>Girl with Iphone</t>
  </si>
  <si>
    <t>My Blue Overcoat</t>
  </si>
  <si>
    <t>Pink</t>
  </si>
  <si>
    <t>Rock Star with Classical Training</t>
  </si>
  <si>
    <t>The Look</t>
  </si>
  <si>
    <t>technically well done, good subject matter, post processing done well - nice tonal ranges, vertical lines are nice and vertical</t>
  </si>
  <si>
    <t>nice out of focus background but the foreground is distracting and competes with the subject, subject stands out well</t>
  </si>
  <si>
    <t>feels like it could be 2 independent photos (top and bottom), mill area is done quite nicely, top seems over edited</t>
  </si>
  <si>
    <t>composition is awesome, fireworks well captured, branch in the corner is distracting</t>
  </si>
  <si>
    <t xml:space="preserve">love the sturdy weight of this composition - well done, post processing technique helped to enhance the texture, great title, </t>
  </si>
  <si>
    <t>nice composition, nice clean white edge helps to frame the image, large format without frame would be stunning, beautiful landscape</t>
  </si>
  <si>
    <t>feels like there's too much sky or too much foreground - needs a different crop, great tonal range, unique subject</t>
  </si>
  <si>
    <t>tonal range and composition is fabulous, nice capture of the subject and the blending of her dress into the background, nice seamless backdrop, this image has power and strength</t>
  </si>
  <si>
    <t>nice subtle colors, nice blending into the background, nice choice of mat - it suits the subject, somewhat oversaturated, lighting on the eyes is a little weak</t>
  </si>
  <si>
    <t>love this shot, good choice of using red buckets, composition done perfectly, beautiful background</t>
  </si>
  <si>
    <t>lighting could use some work, take down some of the highlights, composition is good, perhaps move her off center - the curve saves the composition</t>
  </si>
  <si>
    <t>over-processed for a portrait image, mother's head is floating, father is distracting (not looking the same direction as the rest)</t>
  </si>
  <si>
    <t>beautifully lit, nothing is in focus, title helps to explain the image, captured in an interesting way</t>
  </si>
  <si>
    <t>interesting image, nice choice of subject matter, watch the motion blur on the hands, the capture of the face is well done, nice contrast between blue and white is nice</t>
  </si>
  <si>
    <t>beautifully lit, nice colors, nothing blown out, blend out the puffiness under her eye and highlight under her chin, wish we could see more of her outfit</t>
  </si>
  <si>
    <t>hair and expression is beautiful, adjust some of the hair to help the silhouette, really good crop, powerful mood piece, placement of the hand is good</t>
  </si>
  <si>
    <t>After 12 Years, Finally Grad</t>
  </si>
  <si>
    <t>nice detail in the fireworks, composition could be improved - pull back or move in tighter, nice colors</t>
  </si>
  <si>
    <t>nice composition and diagonal line that runs through it, nice subject matter, perhaps a little oversaturated - or not, nice color contrast</t>
  </si>
  <si>
    <t>nice to see some color in the northern lights, good detail in the church, composition is a little weak, beautiful exposure, nice to see some reflection in the windows</t>
  </si>
  <si>
    <t>lots of impact to this shot, crop the sides out and make the face the entire image, needs a little more backlighting</t>
  </si>
  <si>
    <t>great impact, light in the background is a bit distracting and in the wrong spot, face is a little too sharp (when seen close up), really well done</t>
  </si>
  <si>
    <t>nice colors, not a flattering pose, a solid color bathing suit to contrast with the water may work better, need an S curve in the body</t>
  </si>
  <si>
    <t>appealing - draws you in, nice colors and good lighting, very vibrant and sharp, perhaps watch the dappled light - or not</t>
  </si>
  <si>
    <t xml:space="preserve">awesome moment capture, technically well done, nice crop - suits the composition, great colors, you can feel the tension </t>
  </si>
  <si>
    <t>has so much potential, too much digital manipulation into the subject, nice to the see the AR effect go with the flow of her hair, really nice concept</t>
  </si>
  <si>
    <t>nice choice of a red mat - helps to bring out the rest of the image, nice competing patterns, lots to look at</t>
  </si>
  <si>
    <t>nice and creative, nice composition, perhaps use more shadows to make it more believable - they look pasted in, perhaps add an overall tone to help blend it all together</t>
  </si>
  <si>
    <t>post processing well done - makes it look like a nice painting, a nice simple subject matter, blank spot left of the Bess may or may not need filling in</t>
  </si>
  <si>
    <t>some of the smoke is a little blown out, but the rest of the image is very well done, great lighting and vignette on the bottom, nice to see the people in the foreground</t>
  </si>
  <si>
    <t>great image and energy and movement, white dry-mounting does not help, composition could be improved if the horizon was in the centre</t>
  </si>
  <si>
    <t>perhaps a panoramic crop would help this image</t>
  </si>
  <si>
    <t>weak composition, foreground column is distracting, would like to see the entire chandelier, nice subject matter</t>
  </si>
  <si>
    <t>right side is overexposed and does not belong there, great title, vine is pleasing and concept is good</t>
  </si>
  <si>
    <t>composition is good, vertical lines in this image don't need to be vertical, a very dramatic perspective</t>
  </si>
  <si>
    <t>would like to see the left side of the spotlight - or move the subject to the left more, nice concept</t>
  </si>
  <si>
    <t>interesting moment capture, would like to see more background blur</t>
  </si>
  <si>
    <t>cool image, pleasingly lit, nice tonal range, good composition</t>
  </si>
  <si>
    <t>needs to be in color, beautiful composition, foreground and cloud background are pleasing, shadows help</t>
  </si>
  <si>
    <t>seems like a picture of someone's art - hard to judge the image without judging the art, unique choice of subject matter</t>
  </si>
  <si>
    <t>great title, needs more contrast, background needs to be out of focus</t>
  </si>
  <si>
    <t>composition is weak, lots of interesting things going on</t>
  </si>
  <si>
    <t>image of the model scene is nicely taken, vignette is too distracting</t>
  </si>
  <si>
    <t>love this image, nice hazy background, include the vehicle in the image, nice warm tones, image is harmonious from foreground to background</t>
  </si>
  <si>
    <t>would like to see more detail in the side of her body facing us, move hands away from belly, classic image</t>
  </si>
  <si>
    <t>could use some editing under her eyes, tonal range across her face could use a little work - chest is a little bright, perhaps use a reflector</t>
  </si>
  <si>
    <t>mixed message - sports clothing with subject sitting on couch, pole on right side is distracting, could use less yellow on her face and chest</t>
  </si>
  <si>
    <t>boring at first but it grows on you, chest a face a bit too bright, veil beautifully lit</t>
  </si>
  <si>
    <t>harsh lighting from a flash, background is unattractive, nice expression, would be nice to see both elbows - or not</t>
  </si>
  <si>
    <t>cool shot, great composition and tonal range, interesting subject, really well executed</t>
  </si>
  <si>
    <t>nice perspective but it looks like a snapshot, nice tonal range and color combination, lift the subject's chin up a bit</t>
  </si>
  <si>
    <t>nice shot, lots of tension, good color and contrast and tones, good perspective</t>
  </si>
  <si>
    <t xml:space="preserve">put more of the crane in the picture (to match the title), nice panorama, </t>
  </si>
  <si>
    <t>lots going on in this image, background needs to be more out of focus, nice exotic animal image</t>
  </si>
  <si>
    <t>love this image, would like to see more room around the subjects</t>
  </si>
  <si>
    <t>would like to see what he's cutting and what his hand is connected to, interesting background</t>
  </si>
  <si>
    <t>impressive, beautiful, nice rule of thirds composition, would be nice to see more color in the sky</t>
  </si>
  <si>
    <t>add some texture to the clouds, love the color - but the bland sky takes away from all the color, nice meandering road</t>
  </si>
  <si>
    <t>not an interesting subject, perhaps add some engagement with the audience, weak lighting</t>
  </si>
  <si>
    <t>cool image capture, a little hot in the middle, reduce the greens a little, really nice concept</t>
  </si>
  <si>
    <t>color is really washed out, background is blown out and distracting, nice blue reflection on the rocks</t>
  </si>
  <si>
    <t>building and boat are the most interesting parts - get rid of the right side, nice tones in the grass</t>
  </si>
  <si>
    <t>great shot of the highway ahead of you - nice meandering road, perhaps better time of day lighting, remove most of the sky</t>
  </si>
  <si>
    <t>nice road leading in, beautiful capture, nice sky</t>
  </si>
  <si>
    <t>beautiful tones and lighting, an amazing reflection shot, awesome</t>
  </si>
  <si>
    <t>wonderful perspective, nice silhouette, composition well done, pleasing sun placement with respect to it fading away, nice patterns</t>
  </si>
  <si>
    <t>fantastic background, experiment with getting closer to the subject</t>
  </si>
  <si>
    <t>nice to see the tires in motion, darken the background (vignette)</t>
  </si>
  <si>
    <t>like what you did with the background to make is less dominant and bring out the beauty in the flowers</t>
  </si>
  <si>
    <t>remove the plant on the left, nice lighting on the flag, move the subject over the flag slightly</t>
  </si>
  <si>
    <t xml:space="preserve">nice tones in the reflection, crop out the distractions on the left, reflection of the middle tree is a little off </t>
  </si>
  <si>
    <t>good digital manipulation, good interaction with the surrounding elements</t>
  </si>
  <si>
    <t>foreground too bright and lacks detail, nice composite</t>
  </si>
  <si>
    <t>nice warm colors in the subjects, take the green grass out, good post processing</t>
  </si>
  <si>
    <t>weak title, great composition, nice textures in the sand, tracks add interest</t>
  </si>
  <si>
    <t>crop bottom out up to the blue grasses - foreground is distracting</t>
  </si>
  <si>
    <t>Gary Gosser</t>
  </si>
  <si>
    <t>good composition, may be better to crop out the water</t>
  </si>
  <si>
    <t>like the concept but seems over processed, the subjects disappear into the background</t>
  </si>
  <si>
    <t>make the girl B&amp;W also - she's too distracting, or make the same colors as the bubbles on her too</t>
  </si>
  <si>
    <t>looks like a corrupt file, may be more interesting without the person in behind - or a more dramatic face</t>
  </si>
  <si>
    <t>take the Radisson towers out to make this image really beautiful, eyes are drawn to the sunset and take your attention away from the plane</t>
  </si>
  <si>
    <t>great moment capture with great expression capture, great perspective, body-less arm is a bit distracting</t>
  </si>
  <si>
    <t>very cool geometric abstract, beautiful composition, great title</t>
  </si>
  <si>
    <t>nice composition and lighting, bird is interesting and catches your eye, has space to fly into, nice simple image</t>
  </si>
  <si>
    <t>nice snapshot of a child, right side is overexposed and takes away from the expression, perhaps a happier expression</t>
  </si>
  <si>
    <t>background is distracting, lighting is a little harsh and mixed from 2 different sources, would like to see more of the cello in her other hand</t>
  </si>
  <si>
    <t>nice image of a mother to be, nice to include the grasses, nice placement of her arms, nice sky, nice silhouette</t>
  </si>
  <si>
    <t>seems like a lit of dirt and scratches in the image, nice red color, perhaps darken the hair (if it is black)</t>
  </si>
  <si>
    <t>beautiful image, nice little pop of color, take the stick out, more breathing room required on left side of the hinge</t>
  </si>
  <si>
    <t>nice tones, make the fence more dominant, try less sky</t>
  </si>
  <si>
    <t>very creative take on a filter chart, nice use of partial faces, white border is distracting, Andy Warhol-ish, some of the filters seem to be repeated</t>
  </si>
  <si>
    <t>based on the title it would be a stronger image with the two people - perhaps blur the background</t>
  </si>
  <si>
    <t>love the little bit of detail on the compartments and the delicateness of it, good use of lighting</t>
  </si>
  <si>
    <t>good capture of the subject's expression, backlighting is phenomenal, background is done well - helps to enhance the subject</t>
  </si>
  <si>
    <t>nice leading lines, nice to see some color in the foliage along the road, feels good to look at, perhaps make it a panorama, hill top a little to sharp against the background</t>
  </si>
  <si>
    <t>really great expression -makes the viewer feel side, good lighting, seems a touch oversaturated, nice color and color contrast, nice background, good catch light in the eyes, head feels green and the body feels blue.</t>
  </si>
  <si>
    <t>great title, she has no room to move - dancers should not be boxed in, nice off-center composition, nice detail and shadows on her legs</t>
  </si>
  <si>
    <t>composition needs work, technically well done, nice sky, great silhouette, a bit busy for the title</t>
  </si>
  <si>
    <t>good wildlife capture, nice to see the catch light in the eye, some loss of detail in the wings and graininess in the sky</t>
  </si>
  <si>
    <t>highlights in background are distracting, lighting on the face is a little flat, arm and the violin needs a little more room at the side, nice triangle in the left arm, might make a great high contrast B&amp;W with more background</t>
  </si>
  <si>
    <t>not an interesting composition, lots of potential with the dress color and background, do something different with her fingers, makes you wonder if the 2nd person is supposed to be there, lighting could use some work (too much from overhead)</t>
  </si>
  <si>
    <t>nice colors and the little detail in the background, lighten the dark blue, nice composition, is her face in focus?, nice watercolour feel - very unique, perhaps show less of her face</t>
  </si>
  <si>
    <t>nice pose and outfit, window reflection is distracting - or not, nice colors, good crop</t>
  </si>
  <si>
    <t>nice contrast on texture, composition could be tweaked - expand it a little, nice use of the color, need to understand what it is in order to appreciate it</t>
  </si>
  <si>
    <t>composition and tonal quality is well done, awesome title, unique perspective</t>
  </si>
  <si>
    <t>pretty darn good composite, would like to see more specular highlights, nice use of the neon sign with the patterns of light, chrome looks like chrome, add reflection of the light streaks onto the car for more realism</t>
  </si>
  <si>
    <t>love the color contrast and out-of-focus background, good portrait of a rider fan, really good expression capture</t>
  </si>
  <si>
    <t>nice composition and echo of the shadow, bright top right corner is distracting, roots are overexposed, nice concept</t>
  </si>
  <si>
    <t>nice foreground elements and silhouette, you can really sense that a conversation is going on here</t>
  </si>
  <si>
    <t xml:space="preserve">great processing, good texture in the wood and paint, maybe give a bit more breathing room around the hook, </t>
  </si>
  <si>
    <t>love this image and the feel of the journey ahead of him, nice texture on either side of the road, great composition, perhaps crop out intersection - or not</t>
  </si>
  <si>
    <t>good choice of lighting, try a different pose to make her look more flattering</t>
  </si>
  <si>
    <t>cool moment capture and subject placement, B&amp;W may not have been the best choice, a very dramatic pose, beautifully lit</t>
  </si>
  <si>
    <t>good tonal range, fabulous leading line, nice forest image, nice contrast between lighting on the two rails (back lighting and front lighting)</t>
  </si>
  <si>
    <t>seems like two different pictures, perhaps better as a color image, tilt-shift may help to fix the perspective</t>
  </si>
  <si>
    <t>nice cropping and intensity in her eyes, nice warm color, could use a little skin softening</t>
  </si>
  <si>
    <t>she steals the whole image - good placement, really looks like an interesting character</t>
  </si>
  <si>
    <t>nice composition, seems like on-camera flash, needs more interesting lighting, need to see her lips or not the nose</t>
  </si>
  <si>
    <t>nice color tones, shadows of hand make it look like a belt, perhaps use a little softer lighting, take his shirt off</t>
  </si>
  <si>
    <t>bring model more to the forefront, nice coat color choice, soft background with harsh subject is a bit unharmonious</t>
  </si>
  <si>
    <t>show less of the bottom of the fountain - or not, yellow rim competes with the rest of the image - or not</t>
  </si>
  <si>
    <t>composition is the charm of this image, almost don't even need the bank on the far side, transparency of water a little distracting</t>
  </si>
  <si>
    <t>Saskatoon Camera Club - Year End Competition</t>
  </si>
  <si>
    <t>Print Results</t>
  </si>
  <si>
    <t>Digital Results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</si>
</sst>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33">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sz val="16"/>
      <name val="Arial"/>
      <family val="2"/>
    </font>
    <font>
      <b/>
      <sz val="16"/>
      <name val="Arial"/>
      <family val="2"/>
    </font>
    <font>
      <b/>
      <sz val="12"/>
      <name val="Arial"/>
      <family val="2"/>
    </font>
    <font>
      <sz val="40"/>
      <color indexed="16"/>
      <name val="Arial"/>
      <family val="2"/>
    </font>
    <font>
      <b/>
      <sz val="16"/>
      <color indexed="16"/>
      <name val="Arial"/>
      <family val="2"/>
    </font>
    <font>
      <sz val="14"/>
      <name val="Arial"/>
      <family val="2"/>
    </font>
    <font>
      <b/>
      <sz val="18"/>
      <name val="Arial"/>
      <family val="2"/>
    </font>
    <font>
      <u val="single"/>
      <sz val="7"/>
      <color indexed="20"/>
      <name val="Arial"/>
      <family val="2"/>
    </font>
    <font>
      <u val="single"/>
      <sz val="7"/>
      <color indexed="12"/>
      <name val="Arial"/>
      <family val="2"/>
    </font>
    <font>
      <sz val="16"/>
      <color indexed="10"/>
      <name val="Arial"/>
      <family val="2"/>
    </font>
    <font>
      <sz val="14"/>
      <color indexed="10"/>
      <name val="Arial"/>
      <family val="2"/>
    </font>
    <font>
      <u val="single"/>
      <sz val="7"/>
      <color theme="11"/>
      <name val="Arial"/>
      <family val="2"/>
    </font>
    <font>
      <u val="single"/>
      <sz val="7"/>
      <color theme="10"/>
      <name val="Arial"/>
      <family val="2"/>
    </font>
    <font>
      <sz val="16"/>
      <color rgb="FFFF0000"/>
      <name val="Arial"/>
      <family val="2"/>
    </font>
    <font>
      <sz val="14"/>
      <color rgb="FFFF000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right style="medium"/>
      <top style="thin"/>
      <bottom style="thin"/>
    </border>
    <border>
      <left style="thin"/>
      <right style="thin"/>
      <top style="thin"/>
      <bottom style="thin"/>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style="medium">
        <color indexed="8"/>
      </left>
      <right style="thin">
        <color indexed="8"/>
      </right>
      <top>
        <color indexed="63"/>
      </top>
      <bottom>
        <color indexed="63"/>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06">
    <xf numFmtId="0" fontId="0" fillId="0" borderId="0" xfId="0" applyAlignment="1">
      <alignment/>
    </xf>
    <xf numFmtId="0" fontId="18" fillId="0" borderId="0" xfId="0" applyFont="1" applyBorder="1" applyAlignment="1">
      <alignment horizontal="center"/>
    </xf>
    <xf numFmtId="0" fontId="18" fillId="0" borderId="0" xfId="0" applyFont="1" applyBorder="1" applyAlignment="1">
      <alignment/>
    </xf>
    <xf numFmtId="0" fontId="18" fillId="0" borderId="0" xfId="0" applyFont="1" applyBorder="1" applyAlignment="1">
      <alignment horizontal="center" textRotation="90"/>
    </xf>
    <xf numFmtId="0" fontId="18" fillId="0" borderId="10" xfId="0" applyFont="1" applyBorder="1" applyAlignment="1">
      <alignment/>
    </xf>
    <xf numFmtId="0" fontId="18" fillId="0" borderId="10" xfId="0" applyFont="1" applyBorder="1" applyAlignment="1">
      <alignment horizontal="center"/>
    </xf>
    <xf numFmtId="0" fontId="22" fillId="0" borderId="0" xfId="0" applyFont="1" applyBorder="1" applyAlignment="1">
      <alignment horizontal="center"/>
    </xf>
    <xf numFmtId="0" fontId="18" fillId="0" borderId="11" xfId="0" applyFont="1" applyBorder="1" applyAlignment="1">
      <alignment horizontal="center"/>
    </xf>
    <xf numFmtId="0" fontId="18" fillId="0" borderId="11" xfId="0" applyFont="1" applyBorder="1" applyAlignment="1">
      <alignment/>
    </xf>
    <xf numFmtId="172" fontId="18" fillId="0" borderId="11" xfId="0" applyNumberFormat="1" applyFont="1" applyBorder="1" applyAlignment="1">
      <alignment/>
    </xf>
    <xf numFmtId="0" fontId="18" fillId="0" borderId="12" xfId="0" applyFont="1" applyBorder="1" applyAlignment="1">
      <alignment horizontal="center"/>
    </xf>
    <xf numFmtId="0" fontId="18" fillId="0" borderId="12" xfId="0" applyFont="1" applyBorder="1" applyAlignment="1">
      <alignment/>
    </xf>
    <xf numFmtId="172" fontId="18" fillId="0" borderId="0" xfId="0" applyNumberFormat="1" applyFont="1" applyBorder="1" applyAlignment="1">
      <alignment horizontal="center"/>
    </xf>
    <xf numFmtId="0" fontId="18" fillId="0" borderId="13" xfId="0" applyFont="1" applyBorder="1" applyAlignment="1">
      <alignment horizontal="center"/>
    </xf>
    <xf numFmtId="0" fontId="18" fillId="0" borderId="13" xfId="0" applyFont="1" applyBorder="1" applyAlignment="1">
      <alignment/>
    </xf>
    <xf numFmtId="0" fontId="18" fillId="0" borderId="13" xfId="0" applyFont="1" applyBorder="1" applyAlignment="1">
      <alignment horizontal="left"/>
    </xf>
    <xf numFmtId="0" fontId="18" fillId="0" borderId="0" xfId="0" applyFont="1" applyBorder="1" applyAlignment="1">
      <alignment wrapText="1"/>
    </xf>
    <xf numFmtId="0" fontId="18" fillId="0" borderId="10" xfId="0" applyFont="1" applyBorder="1" applyAlignment="1">
      <alignment horizontal="left" wrapText="1"/>
    </xf>
    <xf numFmtId="0" fontId="18" fillId="0" borderId="12"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wrapText="1"/>
    </xf>
    <xf numFmtId="0" fontId="31" fillId="0" borderId="11" xfId="0" applyFont="1" applyBorder="1" applyAlignment="1">
      <alignment horizontal="center"/>
    </xf>
    <xf numFmtId="0" fontId="31" fillId="0" borderId="11" xfId="0" applyFont="1" applyBorder="1" applyAlignment="1">
      <alignment/>
    </xf>
    <xf numFmtId="172" fontId="31" fillId="0" borderId="11" xfId="0" applyNumberFormat="1" applyFont="1" applyBorder="1" applyAlignment="1">
      <alignment/>
    </xf>
    <xf numFmtId="0" fontId="0" fillId="0" borderId="0" xfId="0" applyAlignment="1">
      <alignment vertical="center"/>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Fill="1" applyBorder="1" applyAlignment="1">
      <alignment vertical="center"/>
    </xf>
    <xf numFmtId="0" fontId="19" fillId="0" borderId="10" xfId="0" applyFont="1" applyBorder="1" applyAlignment="1">
      <alignment horizontal="center" vertical="center"/>
    </xf>
    <xf numFmtId="0" fontId="19" fillId="0" borderId="10" xfId="0" applyFont="1" applyFill="1" applyBorder="1" applyAlignment="1">
      <alignment horizontal="center" vertical="center"/>
    </xf>
    <xf numFmtId="0" fontId="18" fillId="0" borderId="0" xfId="0" applyFont="1" applyFill="1" applyBorder="1" applyAlignment="1">
      <alignment horizontal="right" vertical="center"/>
    </xf>
    <xf numFmtId="0" fontId="18" fillId="0" borderId="11" xfId="0" applyFont="1" applyBorder="1" applyAlignment="1">
      <alignment horizontal="center" vertical="center"/>
    </xf>
    <xf numFmtId="0" fontId="23" fillId="0" borderId="14" xfId="0" applyFont="1" applyFill="1" applyBorder="1" applyAlignment="1">
      <alignment vertical="center"/>
    </xf>
    <xf numFmtId="0" fontId="31" fillId="0" borderId="11" xfId="0" applyFont="1" applyBorder="1" applyAlignment="1">
      <alignment horizontal="center" vertical="center"/>
    </xf>
    <xf numFmtId="0" fontId="32" fillId="0" borderId="14" xfId="0" applyFont="1" applyFill="1" applyBorder="1" applyAlignment="1">
      <alignment vertical="center"/>
    </xf>
    <xf numFmtId="0" fontId="18" fillId="0" borderId="12" xfId="0" applyFont="1" applyBorder="1" applyAlignment="1">
      <alignment horizontal="center" vertical="center"/>
    </xf>
    <xf numFmtId="0" fontId="18" fillId="0" borderId="12" xfId="0" applyFont="1" applyBorder="1" applyAlignment="1">
      <alignment vertical="center"/>
    </xf>
    <xf numFmtId="0" fontId="18" fillId="0" borderId="12" xfId="0" applyFont="1" applyFill="1" applyBorder="1" applyAlignment="1">
      <alignment vertical="center"/>
    </xf>
    <xf numFmtId="0" fontId="18" fillId="0" borderId="13" xfId="0" applyFont="1" applyBorder="1" applyAlignment="1">
      <alignment horizontal="center" vertical="center"/>
    </xf>
    <xf numFmtId="0" fontId="18" fillId="0" borderId="13" xfId="0" applyFont="1" applyBorder="1" applyAlignment="1">
      <alignment vertical="center"/>
    </xf>
    <xf numFmtId="0" fontId="18" fillId="0" borderId="13" xfId="0" applyFont="1" applyFill="1" applyBorder="1" applyAlignment="1">
      <alignment vertical="center"/>
    </xf>
    <xf numFmtId="0" fontId="18" fillId="0" borderId="13" xfId="0" applyFont="1" applyBorder="1" applyAlignment="1">
      <alignment horizontal="left" vertical="center"/>
    </xf>
    <xf numFmtId="0" fontId="18" fillId="0" borderId="13" xfId="0" applyFont="1" applyFill="1" applyBorder="1" applyAlignment="1">
      <alignment horizontal="left" vertical="center"/>
    </xf>
    <xf numFmtId="0" fontId="18" fillId="0" borderId="0" xfId="0" applyFont="1" applyFill="1" applyBorder="1" applyAlignment="1">
      <alignment horizontal="left" vertical="center"/>
    </xf>
    <xf numFmtId="0" fontId="23" fillId="0" borderId="15" xfId="0" applyFont="1" applyBorder="1" applyAlignment="1">
      <alignment vertical="center" wrapText="1"/>
    </xf>
    <xf numFmtId="0" fontId="18" fillId="0" borderId="0" xfId="0" applyFont="1" applyBorder="1" applyAlignment="1">
      <alignment horizontal="left" vertical="center"/>
    </xf>
    <xf numFmtId="0" fontId="19" fillId="0" borderId="0" xfId="0" applyFont="1" applyBorder="1" applyAlignment="1">
      <alignment horizontal="center" vertical="center" wrapText="1"/>
    </xf>
    <xf numFmtId="0" fontId="18" fillId="0" borderId="0" xfId="0" applyFont="1" applyBorder="1" applyAlignment="1">
      <alignment vertical="center" wrapText="1"/>
    </xf>
    <xf numFmtId="0" fontId="32" fillId="0" borderId="15" xfId="0" applyFont="1" applyBorder="1" applyAlignment="1">
      <alignment vertical="center" wrapText="1"/>
    </xf>
    <xf numFmtId="0" fontId="18" fillId="0" borderId="12" xfId="0" applyFont="1" applyBorder="1" applyAlignment="1">
      <alignment vertical="center" wrapText="1"/>
    </xf>
    <xf numFmtId="0" fontId="18" fillId="0" borderId="13" xfId="0" applyFont="1" applyBorder="1" applyAlignment="1">
      <alignment vertical="center" wrapText="1"/>
    </xf>
    <xf numFmtId="0" fontId="23" fillId="0" borderId="15" xfId="0" applyFont="1" applyFill="1" applyBorder="1" applyAlignment="1">
      <alignment vertical="center" wrapText="1"/>
    </xf>
    <xf numFmtId="0" fontId="18" fillId="0" borderId="13" xfId="0" applyFont="1" applyBorder="1" applyAlignment="1">
      <alignment horizontal="left" vertical="center" wrapText="1"/>
    </xf>
    <xf numFmtId="0" fontId="19" fillId="0" borderId="0" xfId="0" applyFont="1" applyBorder="1" applyAlignment="1">
      <alignment horizontal="centerContinuous" vertical="center"/>
    </xf>
    <xf numFmtId="0" fontId="19" fillId="0" borderId="16" xfId="0" applyFont="1" applyBorder="1" applyAlignment="1">
      <alignment vertical="center"/>
    </xf>
    <xf numFmtId="0" fontId="19" fillId="0" borderId="0" xfId="0" applyFont="1" applyBorder="1" applyAlignment="1">
      <alignment vertical="center"/>
    </xf>
    <xf numFmtId="0" fontId="19" fillId="0" borderId="17" xfId="0" applyFont="1" applyFill="1" applyBorder="1" applyAlignment="1">
      <alignment horizontal="center" vertical="center"/>
    </xf>
    <xf numFmtId="0" fontId="18" fillId="0" borderId="18" xfId="0" applyFont="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20" fillId="0" borderId="23" xfId="0" applyFont="1" applyFill="1" applyBorder="1" applyAlignment="1">
      <alignment horizontal="center" vertical="center"/>
    </xf>
    <xf numFmtId="0" fontId="18" fillId="0" borderId="10" xfId="0" applyFont="1" applyBorder="1" applyAlignment="1">
      <alignment horizontal="left" vertical="center" wrapText="1"/>
    </xf>
    <xf numFmtId="0" fontId="18" fillId="0" borderId="24" xfId="0" applyFont="1" applyBorder="1" applyAlignment="1">
      <alignment horizontal="center" vertical="center"/>
    </xf>
    <xf numFmtId="0" fontId="18" fillId="0" borderId="25" xfId="0" applyFont="1" applyBorder="1" applyAlignment="1">
      <alignment vertical="center"/>
    </xf>
    <xf numFmtId="0" fontId="18" fillId="0" borderId="26" xfId="0" applyFont="1" applyBorder="1" applyAlignment="1">
      <alignment vertical="center"/>
    </xf>
    <xf numFmtId="172" fontId="18" fillId="0" borderId="27" xfId="0" applyNumberFormat="1" applyFont="1" applyBorder="1" applyAlignment="1">
      <alignment vertical="center"/>
    </xf>
    <xf numFmtId="0" fontId="18" fillId="0" borderId="28" xfId="0" applyFont="1" applyBorder="1" applyAlignment="1">
      <alignment horizontal="center" vertical="center"/>
    </xf>
    <xf numFmtId="0" fontId="18" fillId="0" borderId="11" xfId="0" applyFont="1" applyBorder="1" applyAlignment="1">
      <alignment vertical="center" wrapText="1"/>
    </xf>
    <xf numFmtId="0" fontId="31" fillId="0" borderId="25" xfId="0" applyFont="1" applyBorder="1" applyAlignment="1">
      <alignment vertical="center"/>
    </xf>
    <xf numFmtId="0" fontId="31" fillId="0" borderId="26" xfId="0" applyFont="1" applyBorder="1" applyAlignment="1">
      <alignment vertical="center"/>
    </xf>
    <xf numFmtId="172" fontId="31" fillId="0" borderId="27" xfId="0" applyNumberFormat="1" applyFont="1" applyBorder="1" applyAlignment="1">
      <alignment vertical="center"/>
    </xf>
    <xf numFmtId="0" fontId="31" fillId="0" borderId="28" xfId="0" applyFont="1" applyBorder="1" applyAlignment="1">
      <alignment horizontal="center" vertical="center"/>
    </xf>
    <xf numFmtId="0" fontId="31" fillId="0" borderId="11" xfId="0" applyFont="1" applyBorder="1" applyAlignment="1">
      <alignment vertical="center" wrapText="1"/>
    </xf>
    <xf numFmtId="172" fontId="18" fillId="0" borderId="12" xfId="0" applyNumberFormat="1" applyFont="1" applyBorder="1" applyAlignment="1">
      <alignment vertical="center"/>
    </xf>
    <xf numFmtId="172" fontId="18" fillId="0" borderId="0" xfId="0" applyNumberFormat="1" applyFont="1" applyBorder="1" applyAlignment="1">
      <alignment vertical="center"/>
    </xf>
    <xf numFmtId="172" fontId="18" fillId="0" borderId="13" xfId="0" applyNumberFormat="1" applyFont="1" applyBorder="1" applyAlignment="1">
      <alignment vertical="center"/>
    </xf>
    <xf numFmtId="0" fontId="18" fillId="0" borderId="29" xfId="0" applyFont="1" applyFill="1" applyBorder="1" applyAlignment="1">
      <alignment horizontal="center" vertical="center"/>
    </xf>
    <xf numFmtId="172" fontId="18" fillId="0" borderId="13" xfId="0" applyNumberFormat="1" applyFont="1" applyBorder="1" applyAlignment="1">
      <alignment horizontal="left" vertical="center"/>
    </xf>
    <xf numFmtId="0" fontId="18" fillId="0" borderId="30" xfId="0" applyFont="1" applyBorder="1" applyAlignment="1">
      <alignment horizontal="center" vertical="center"/>
    </xf>
    <xf numFmtId="0" fontId="18" fillId="0" borderId="31" xfId="0" applyFont="1" applyBorder="1" applyAlignment="1">
      <alignment vertical="center"/>
    </xf>
    <xf numFmtId="0" fontId="18" fillId="0" borderId="32" xfId="0" applyFont="1" applyBorder="1" applyAlignment="1">
      <alignment vertical="center"/>
    </xf>
    <xf numFmtId="0" fontId="18" fillId="0" borderId="33" xfId="0" applyFont="1" applyBorder="1" applyAlignment="1">
      <alignment vertical="center" wrapText="1"/>
    </xf>
    <xf numFmtId="0" fontId="31" fillId="0" borderId="31" xfId="0" applyFont="1" applyBorder="1" applyAlignment="1">
      <alignment vertical="center"/>
    </xf>
    <xf numFmtId="0" fontId="31" fillId="0" borderId="32" xfId="0" applyFont="1" applyBorder="1" applyAlignment="1">
      <alignment vertical="center"/>
    </xf>
    <xf numFmtId="0" fontId="31" fillId="0" borderId="33" xfId="0" applyFont="1" applyBorder="1" applyAlignment="1">
      <alignment vertical="center" wrapText="1"/>
    </xf>
    <xf numFmtId="0" fontId="19" fillId="0" borderId="34" xfId="0" applyFont="1" applyBorder="1" applyAlignment="1">
      <alignment vertical="center"/>
    </xf>
    <xf numFmtId="0" fontId="19" fillId="0" borderId="17" xfId="0" applyFont="1" applyBorder="1" applyAlignment="1">
      <alignment vertical="center"/>
    </xf>
    <xf numFmtId="0" fontId="18" fillId="0" borderId="19" xfId="0" applyFont="1" applyBorder="1" applyAlignment="1">
      <alignment vertical="center"/>
    </xf>
    <xf numFmtId="0" fontId="19" fillId="0" borderId="0" xfId="0" applyFont="1" applyFill="1" applyBorder="1" applyAlignment="1">
      <alignment horizontal="center" vertical="center" wrapText="1"/>
    </xf>
    <xf numFmtId="0" fontId="19" fillId="0" borderId="10" xfId="0" applyFont="1" applyBorder="1" applyAlignment="1">
      <alignment horizontal="center" vertical="center" wrapText="1"/>
    </xf>
    <xf numFmtId="172" fontId="23" fillId="0" borderId="0" xfId="0" applyNumberFormat="1" applyFont="1" applyBorder="1" applyAlignment="1">
      <alignment horizontal="center" vertical="center"/>
    </xf>
    <xf numFmtId="0" fontId="18" fillId="0" borderId="0" xfId="0" applyFont="1" applyBorder="1" applyAlignment="1">
      <alignment horizontal="left" wrapText="1"/>
    </xf>
    <xf numFmtId="172" fontId="23" fillId="0" borderId="0" xfId="0" applyNumberFormat="1" applyFont="1" applyBorder="1" applyAlignment="1">
      <alignment horizontal="left" vertical="center" wrapText="1"/>
    </xf>
    <xf numFmtId="0" fontId="18" fillId="0" borderId="12" xfId="0" applyFont="1" applyBorder="1" applyAlignment="1">
      <alignment horizontal="left" wrapText="1"/>
    </xf>
    <xf numFmtId="0" fontId="18" fillId="0" borderId="10" xfId="0" applyFont="1" applyBorder="1" applyAlignment="1">
      <alignment wrapText="1"/>
    </xf>
    <xf numFmtId="172" fontId="23" fillId="0" borderId="0" xfId="0" applyNumberFormat="1" applyFont="1" applyBorder="1" applyAlignment="1">
      <alignment horizontal="center" vertical="center" wrapText="1"/>
    </xf>
    <xf numFmtId="0" fontId="19" fillId="0" borderId="0" xfId="0" applyFont="1" applyBorder="1" applyAlignment="1">
      <alignment vertical="center" wrapText="1"/>
    </xf>
    <xf numFmtId="0" fontId="24" fillId="0" borderId="0" xfId="0" applyFont="1" applyBorder="1" applyAlignment="1">
      <alignment horizontal="center" vertical="center" wrapText="1"/>
    </xf>
    <xf numFmtId="0" fontId="18" fillId="0" borderId="26" xfId="0" applyFont="1" applyBorder="1" applyAlignment="1">
      <alignment horizontal="center" textRotation="90"/>
    </xf>
    <xf numFmtId="0" fontId="19" fillId="0" borderId="35" xfId="0" applyFont="1" applyBorder="1" applyAlignment="1">
      <alignment horizontal="center" vertical="center"/>
    </xf>
    <xf numFmtId="0" fontId="19" fillId="0" borderId="34" xfId="0" applyFont="1" applyBorder="1" applyAlignment="1">
      <alignment horizontal="center" vertical="center"/>
    </xf>
    <xf numFmtId="0" fontId="21" fillId="0" borderId="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DD0806"/>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64"/>
  <sheetViews>
    <sheetView tabSelected="1" zoomScale="70" zoomScaleNormal="70" zoomScaleSheetLayoutView="55" zoomScalePageLayoutView="0" workbookViewId="0" topLeftCell="A34">
      <selection activeCell="C60" sqref="C60"/>
    </sheetView>
  </sheetViews>
  <sheetFormatPr defaultColWidth="8.8515625" defaultRowHeight="12.75"/>
  <cols>
    <col min="1" max="1" width="6.421875" style="27" customWidth="1"/>
    <col min="2" max="2" width="8.8515625" style="27" customWidth="1"/>
    <col min="3" max="3" width="41.57421875" style="49" customWidth="1"/>
    <col min="4" max="4" width="34.57421875" style="29" customWidth="1"/>
    <col min="5" max="5" width="6.421875" style="89" customWidth="1"/>
    <col min="6" max="6" width="6.28125" style="90" customWidth="1"/>
    <col min="7" max="7" width="6.421875" style="90" customWidth="1"/>
    <col min="8" max="8" width="12.28125" style="91" customWidth="1"/>
    <col min="9" max="9" width="12.140625" style="66" customWidth="1"/>
    <col min="10" max="10" width="123.00390625" style="49" customWidth="1"/>
    <col min="11" max="11" width="13.421875" style="2" hidden="1" customWidth="1"/>
    <col min="12" max="12" width="10.8515625" style="1" hidden="1" customWidth="1"/>
    <col min="13" max="13" width="8.8515625" style="1" hidden="1" customWidth="1"/>
    <col min="14" max="14" width="10.8515625" style="1" hidden="1" customWidth="1"/>
    <col min="15" max="15" width="8.8515625" style="1" hidden="1" customWidth="1"/>
    <col min="16" max="16" width="10.8515625" style="1" hidden="1" customWidth="1"/>
    <col min="17" max="17" width="8.8515625" style="1" hidden="1" customWidth="1"/>
    <col min="18" max="18" width="11.28125" style="1" hidden="1" customWidth="1"/>
    <col min="19" max="21" width="8.8515625" style="1" hidden="1" customWidth="1"/>
    <col min="22" max="22" width="11.57421875" style="2" hidden="1" customWidth="1"/>
    <col min="23" max="25" width="0" style="2" hidden="1" customWidth="1"/>
    <col min="26" max="26" width="76.140625" style="2" hidden="1" customWidth="1"/>
    <col min="27" max="31" width="0" style="2" hidden="1" customWidth="1"/>
    <col min="32" max="16384" width="8.8515625" style="2" customWidth="1"/>
  </cols>
  <sheetData>
    <row r="1" spans="1:21" ht="23.25" customHeight="1">
      <c r="A1" s="24"/>
      <c r="B1" s="25"/>
      <c r="C1" s="101" t="s">
        <v>293</v>
      </c>
      <c r="D1" s="101"/>
      <c r="E1" s="101"/>
      <c r="F1" s="101"/>
      <c r="G1" s="101"/>
      <c r="H1" s="101"/>
      <c r="I1" s="55"/>
      <c r="L1" s="102" t="s">
        <v>0</v>
      </c>
      <c r="M1" s="102"/>
      <c r="N1" s="102" t="s">
        <v>1</v>
      </c>
      <c r="O1" s="102"/>
      <c r="P1" s="102" t="s">
        <v>2</v>
      </c>
      <c r="Q1" s="102"/>
      <c r="R1" s="102" t="s">
        <v>3</v>
      </c>
      <c r="S1" s="3"/>
      <c r="T1" s="1">
        <v>0</v>
      </c>
      <c r="U1" s="1" t="s">
        <v>4</v>
      </c>
    </row>
    <row r="2" spans="1:21" ht="20.25">
      <c r="A2" s="24"/>
      <c r="B2" s="25"/>
      <c r="C2" s="48" t="s">
        <v>294</v>
      </c>
      <c r="D2" s="92"/>
      <c r="E2" s="55"/>
      <c r="F2" s="55"/>
      <c r="G2" s="55"/>
      <c r="H2" s="55"/>
      <c r="I2" s="55"/>
      <c r="L2" s="102"/>
      <c r="M2" s="102"/>
      <c r="N2" s="102"/>
      <c r="O2" s="102"/>
      <c r="P2" s="102"/>
      <c r="Q2" s="102"/>
      <c r="R2" s="102"/>
      <c r="S2" s="3"/>
      <c r="T2" s="1">
        <v>1</v>
      </c>
      <c r="U2" s="1" t="s">
        <v>5</v>
      </c>
    </row>
    <row r="3" spans="5:21" ht="20.25">
      <c r="E3" s="56"/>
      <c r="F3" s="57"/>
      <c r="G3" s="57"/>
      <c r="H3" s="58" t="s">
        <v>6</v>
      </c>
      <c r="I3" s="59"/>
      <c r="L3" s="102"/>
      <c r="M3" s="102"/>
      <c r="N3" s="102"/>
      <c r="O3" s="102"/>
      <c r="P3" s="102"/>
      <c r="Q3" s="102"/>
      <c r="R3" s="102"/>
      <c r="S3" s="3"/>
      <c r="T3" s="1">
        <v>3</v>
      </c>
      <c r="U3" s="1" t="s">
        <v>7</v>
      </c>
    </row>
    <row r="4" spans="1:21" ht="20.25">
      <c r="A4" s="25"/>
      <c r="B4" s="25"/>
      <c r="C4" s="48"/>
      <c r="D4" s="26"/>
      <c r="E4" s="103" t="s">
        <v>20</v>
      </c>
      <c r="F4" s="103"/>
      <c r="G4" s="104"/>
      <c r="H4" s="60" t="s">
        <v>8</v>
      </c>
      <c r="I4" s="59"/>
      <c r="L4" s="102"/>
      <c r="M4" s="102"/>
      <c r="N4" s="102"/>
      <c r="O4" s="102"/>
      <c r="P4" s="102"/>
      <c r="Q4" s="102"/>
      <c r="R4" s="102"/>
      <c r="S4" s="3"/>
      <c r="T4" s="1">
        <v>6</v>
      </c>
      <c r="U4" s="1" t="s">
        <v>9</v>
      </c>
    </row>
    <row r="5" spans="1:22" s="4" customFormat="1" ht="21" thickBot="1">
      <c r="A5" s="30"/>
      <c r="B5" s="30" t="s">
        <v>10</v>
      </c>
      <c r="C5" s="93" t="s">
        <v>11</v>
      </c>
      <c r="D5" s="31" t="s">
        <v>12</v>
      </c>
      <c r="E5" s="61">
        <v>1</v>
      </c>
      <c r="F5" s="62">
        <v>2</v>
      </c>
      <c r="G5" s="62">
        <v>3</v>
      </c>
      <c r="H5" s="63" t="s">
        <v>13</v>
      </c>
      <c r="I5" s="64" t="s">
        <v>14</v>
      </c>
      <c r="J5" s="65" t="s">
        <v>15</v>
      </c>
      <c r="L5" s="102"/>
      <c r="M5" s="102"/>
      <c r="N5" s="102"/>
      <c r="O5" s="102"/>
      <c r="P5" s="102"/>
      <c r="Q5" s="102"/>
      <c r="R5" s="102"/>
      <c r="S5" s="3"/>
      <c r="V5" s="5" t="s">
        <v>16</v>
      </c>
    </row>
    <row r="6" spans="1:11" ht="20.25">
      <c r="A6" s="25"/>
      <c r="B6" s="25"/>
      <c r="C6" s="48"/>
      <c r="D6" s="26"/>
      <c r="E6" s="25"/>
      <c r="F6" s="25"/>
      <c r="G6" s="25"/>
      <c r="H6" s="25"/>
      <c r="K6" s="105" t="str">
        <f>IF(R7=TRUE,"TIE"," ")</f>
        <v> </v>
      </c>
    </row>
    <row r="7" spans="1:19" ht="20.25">
      <c r="A7" s="24"/>
      <c r="B7" s="24"/>
      <c r="C7" s="48" t="s">
        <v>21</v>
      </c>
      <c r="D7" s="32" t="s">
        <v>18</v>
      </c>
      <c r="E7" s="28">
        <v>10</v>
      </c>
      <c r="F7" s="28"/>
      <c r="G7" s="28"/>
      <c r="H7" s="28"/>
      <c r="K7" s="105"/>
      <c r="P7" s="6"/>
      <c r="Q7" s="6"/>
      <c r="R7" s="6" t="b">
        <f>OR(R8&gt;1,L8&gt;1)</f>
        <v>0</v>
      </c>
      <c r="S7" s="6"/>
    </row>
    <row r="8" spans="1:18" ht="20.25">
      <c r="A8" s="25"/>
      <c r="E8" s="28"/>
      <c r="F8" s="28"/>
      <c r="G8" s="28"/>
      <c r="H8" s="28"/>
      <c r="K8" s="105"/>
      <c r="L8" s="1">
        <f>SUM(M9:M19)</f>
        <v>0</v>
      </c>
      <c r="R8" s="1">
        <f>SUM(S9:S19)</f>
        <v>1</v>
      </c>
    </row>
    <row r="9" spans="1:27" s="8" customFormat="1" ht="42.75" customHeight="1">
      <c r="A9" s="33">
        <v>1</v>
      </c>
      <c r="B9" s="33" t="s">
        <v>26</v>
      </c>
      <c r="C9" s="46" t="s">
        <v>129</v>
      </c>
      <c r="D9" s="34" t="s">
        <v>130</v>
      </c>
      <c r="E9" s="67">
        <v>23</v>
      </c>
      <c r="F9" s="68">
        <v>24</v>
      </c>
      <c r="G9" s="68">
        <v>12</v>
      </c>
      <c r="H9" s="69">
        <v>19.666666666666668</v>
      </c>
      <c r="I9" s="70" t="s">
        <v>4</v>
      </c>
      <c r="J9" s="71" t="s">
        <v>196</v>
      </c>
      <c r="L9" s="7" t="b">
        <f aca="true" t="shared" si="0" ref="L9:L14">AND($L$20&lt;22,H9=$L$20)</f>
        <v>0</v>
      </c>
      <c r="M9" s="7">
        <f aca="true" t="shared" si="1" ref="M9:M14">IF(L9=TRUE,1,0)</f>
        <v>0</v>
      </c>
      <c r="N9" s="7" t="b">
        <f aca="true" t="shared" si="2" ref="N9:N14">AND($L$8=0,H9&gt;21.99)</f>
        <v>0</v>
      </c>
      <c r="O9" s="7">
        <f aca="true" t="shared" si="3" ref="O9:O14">IF(N9=TRUE,1,0)</f>
        <v>0</v>
      </c>
      <c r="P9" s="7" t="b">
        <f aca="true" t="shared" si="4" ref="P9:P18">AND($L$8=0,H9=$P$20)</f>
        <v>0</v>
      </c>
      <c r="Q9" s="7">
        <f aca="true" t="shared" si="5" ref="Q9:Q14">IF(P9=TRUE,2,0)</f>
        <v>0</v>
      </c>
      <c r="R9" s="7" t="b">
        <f aca="true" t="shared" si="6" ref="R9:R18">AND(T9=MAX($T$9:$T$19))</f>
        <v>0</v>
      </c>
      <c r="S9" s="7">
        <f aca="true" t="shared" si="7" ref="S9:S14">IF(R9=TRUE,1,0)</f>
        <v>0</v>
      </c>
      <c r="T9" s="7">
        <f aca="true" t="shared" si="8" ref="T9:T14">L9+(N9*2)+O9+P9+Q9</f>
        <v>0</v>
      </c>
      <c r="U9" s="7"/>
      <c r="V9" s="9">
        <f aca="true" t="shared" si="9" ref="V9:V14">H9</f>
        <v>19.666666666666668</v>
      </c>
      <c r="X9" s="94" t="str">
        <f>CONCATENATE("Score: ",ROUND(H9,1),"/30","    ",Y9)</f>
        <v>Score: 19.7/30    </v>
      </c>
      <c r="Y9" s="94">
        <f aca="true" t="shared" si="10" ref="Y9:Y18">IF(I9="HM","Honorable Mention",IF(I9="PM","Print of the Month",""))</f>
      </c>
      <c r="Z9" s="57" t="str">
        <f>CONCATENATE("'",C9,"'"," by ",D9,CHAR(10),X9,CHAR(10),CHAR(10),"Judges Comments: ",J9)</f>
        <v>'I Wonder What They Put in Those Mushrooms' by Wayne Corbett
Score: 19.7/30    
Judges Comments: nice choice of a red mat - helps to bring out the rest of the image, nice competing patterns, lots to look at</v>
      </c>
      <c r="AA9" s="57"/>
    </row>
    <row r="10" spans="1:26" s="8" customFormat="1" ht="42.75" customHeight="1">
      <c r="A10" s="33">
        <f aca="true" t="shared" si="11" ref="A10:A18">A9+1</f>
        <v>2</v>
      </c>
      <c r="B10" s="33" t="s">
        <v>26</v>
      </c>
      <c r="C10" s="46" t="s">
        <v>131</v>
      </c>
      <c r="D10" s="34" t="s">
        <v>104</v>
      </c>
      <c r="E10" s="67">
        <v>15</v>
      </c>
      <c r="F10" s="68">
        <v>26</v>
      </c>
      <c r="G10" s="68">
        <v>20</v>
      </c>
      <c r="H10" s="69">
        <v>20.333333333333332</v>
      </c>
      <c r="I10" s="70" t="s">
        <v>4</v>
      </c>
      <c r="J10" s="71" t="s">
        <v>197</v>
      </c>
      <c r="L10" s="7" t="b">
        <f t="shared" si="0"/>
        <v>0</v>
      </c>
      <c r="M10" s="7">
        <f t="shared" si="1"/>
        <v>0</v>
      </c>
      <c r="N10" s="7" t="b">
        <f t="shared" si="2"/>
        <v>0</v>
      </c>
      <c r="O10" s="7">
        <f t="shared" si="3"/>
        <v>0</v>
      </c>
      <c r="P10" s="7" t="b">
        <f t="shared" si="4"/>
        <v>0</v>
      </c>
      <c r="Q10" s="7">
        <f t="shared" si="5"/>
        <v>0</v>
      </c>
      <c r="R10" s="7" t="b">
        <f t="shared" si="6"/>
        <v>0</v>
      </c>
      <c r="S10" s="7">
        <f t="shared" si="7"/>
        <v>0</v>
      </c>
      <c r="T10" s="7">
        <f t="shared" si="8"/>
        <v>0</v>
      </c>
      <c r="U10" s="7"/>
      <c r="V10" s="9">
        <f t="shared" si="9"/>
        <v>20.333333333333332</v>
      </c>
      <c r="Y10" s="94">
        <f t="shared" si="10"/>
      </c>
      <c r="Z10" s="57" t="str">
        <f aca="true" t="shared" si="12" ref="Z10:Z18">CONCATENATE("'",C10,"'"," by ",D10,CHAR(10),X10,CHAR(10),CHAR(10),"Judges Comments: ",J10)</f>
        <v>'Race to the Top' by Gayvin Franson
Judges Comments: nice and creative, nice composition, perhaps use more shadows to make it more believable - they look pasted in, perhaps add an overall tone to help blend it all together</v>
      </c>
    </row>
    <row r="11" spans="1:26" s="8" customFormat="1" ht="42.75" customHeight="1">
      <c r="A11" s="33">
        <f t="shared" si="11"/>
        <v>3</v>
      </c>
      <c r="B11" s="33" t="s">
        <v>26</v>
      </c>
      <c r="C11" s="46" t="s">
        <v>128</v>
      </c>
      <c r="D11" s="34" t="s">
        <v>32</v>
      </c>
      <c r="E11" s="67">
        <v>20</v>
      </c>
      <c r="F11" s="68">
        <v>23</v>
      </c>
      <c r="G11" s="68">
        <v>21</v>
      </c>
      <c r="H11" s="69">
        <v>21.333333333333332</v>
      </c>
      <c r="I11" s="70" t="s">
        <v>4</v>
      </c>
      <c r="J11" s="71" t="s">
        <v>274</v>
      </c>
      <c r="L11" s="7" t="b">
        <f t="shared" si="0"/>
        <v>0</v>
      </c>
      <c r="M11" s="7">
        <f t="shared" si="1"/>
        <v>0</v>
      </c>
      <c r="N11" s="7" t="b">
        <f t="shared" si="2"/>
        <v>0</v>
      </c>
      <c r="O11" s="7">
        <f t="shared" si="3"/>
        <v>0</v>
      </c>
      <c r="P11" s="7" t="b">
        <f t="shared" si="4"/>
        <v>0</v>
      </c>
      <c r="Q11" s="7">
        <f t="shared" si="5"/>
        <v>0</v>
      </c>
      <c r="R11" s="7" t="b">
        <f t="shared" si="6"/>
        <v>0</v>
      </c>
      <c r="S11" s="7">
        <f t="shared" si="7"/>
        <v>0</v>
      </c>
      <c r="T11" s="7">
        <f t="shared" si="8"/>
        <v>0</v>
      </c>
      <c r="U11" s="7"/>
      <c r="V11" s="9">
        <f t="shared" si="9"/>
        <v>21.333333333333332</v>
      </c>
      <c r="Y11" s="94">
        <f t="shared" si="10"/>
      </c>
      <c r="Z11" s="57" t="str">
        <f t="shared" si="12"/>
        <v>'Illusion' by Bill Compton
Judges Comments: nice contrast on texture, composition could be tweaked - expand it a little, nice use of the color, need to understand what it is in order to appreciate it</v>
      </c>
    </row>
    <row r="12" spans="1:26" s="8" customFormat="1" ht="42.75" customHeight="1">
      <c r="A12" s="33">
        <f t="shared" si="11"/>
        <v>4</v>
      </c>
      <c r="B12" s="33" t="s">
        <v>26</v>
      </c>
      <c r="C12" s="46" t="s">
        <v>127</v>
      </c>
      <c r="D12" s="34" t="s">
        <v>103</v>
      </c>
      <c r="E12" s="67">
        <v>20</v>
      </c>
      <c r="F12" s="68">
        <v>24</v>
      </c>
      <c r="G12" s="68">
        <v>21</v>
      </c>
      <c r="H12" s="69">
        <v>21.666666666666668</v>
      </c>
      <c r="I12" s="70" t="s">
        <v>4</v>
      </c>
      <c r="J12" s="71" t="s">
        <v>195</v>
      </c>
      <c r="L12" s="7" t="b">
        <f t="shared" si="0"/>
        <v>0</v>
      </c>
      <c r="M12" s="7">
        <f t="shared" si="1"/>
        <v>0</v>
      </c>
      <c r="N12" s="7" t="b">
        <f t="shared" si="2"/>
        <v>0</v>
      </c>
      <c r="O12" s="7">
        <f t="shared" si="3"/>
        <v>0</v>
      </c>
      <c r="P12" s="7" t="b">
        <f t="shared" si="4"/>
        <v>0</v>
      </c>
      <c r="Q12" s="7">
        <f t="shared" si="5"/>
        <v>0</v>
      </c>
      <c r="R12" s="7" t="b">
        <f t="shared" si="6"/>
        <v>0</v>
      </c>
      <c r="S12" s="7">
        <f t="shared" si="7"/>
        <v>0</v>
      </c>
      <c r="T12" s="7">
        <f t="shared" si="8"/>
        <v>0</v>
      </c>
      <c r="U12" s="7"/>
      <c r="V12" s="9">
        <f t="shared" si="9"/>
        <v>21.666666666666668</v>
      </c>
      <c r="Y12" s="94">
        <f t="shared" si="10"/>
      </c>
      <c r="Z12" s="57" t="str">
        <f t="shared" si="12"/>
        <v>'Golden Goddess' by Amy Wildeman
Judges Comments: has so much potential, too much digital manipulation into the subject, nice to the see the AR effect go with the flow of her hair, really nice concept</v>
      </c>
    </row>
    <row r="13" spans="1:26" s="8" customFormat="1" ht="42.75" customHeight="1">
      <c r="A13" s="33">
        <f t="shared" si="11"/>
        <v>5</v>
      </c>
      <c r="B13" s="33" t="s">
        <v>26</v>
      </c>
      <c r="C13" s="46" t="s">
        <v>134</v>
      </c>
      <c r="D13" s="34" t="s">
        <v>111</v>
      </c>
      <c r="E13" s="67">
        <v>29</v>
      </c>
      <c r="F13" s="68">
        <v>24</v>
      </c>
      <c r="G13" s="68">
        <v>16</v>
      </c>
      <c r="H13" s="69">
        <v>23</v>
      </c>
      <c r="I13" s="70" t="s">
        <v>7</v>
      </c>
      <c r="J13" s="71" t="s">
        <v>261</v>
      </c>
      <c r="L13" s="7" t="b">
        <f t="shared" si="0"/>
        <v>0</v>
      </c>
      <c r="M13" s="7">
        <f t="shared" si="1"/>
        <v>0</v>
      </c>
      <c r="N13" s="7" t="b">
        <f t="shared" si="2"/>
        <v>1</v>
      </c>
      <c r="O13" s="7">
        <f t="shared" si="3"/>
        <v>1</v>
      </c>
      <c r="P13" s="7" t="b">
        <f t="shared" si="4"/>
        <v>0</v>
      </c>
      <c r="Q13" s="7">
        <f t="shared" si="5"/>
        <v>0</v>
      </c>
      <c r="R13" s="7" t="b">
        <f t="shared" si="6"/>
        <v>0</v>
      </c>
      <c r="S13" s="7">
        <f t="shared" si="7"/>
        <v>0</v>
      </c>
      <c r="T13" s="7">
        <f t="shared" si="8"/>
        <v>3</v>
      </c>
      <c r="U13" s="7"/>
      <c r="V13" s="9">
        <f t="shared" si="9"/>
        <v>23</v>
      </c>
      <c r="Y13" s="94" t="str">
        <f t="shared" si="10"/>
        <v>Honorable Mention</v>
      </c>
      <c r="Z13" s="57" t="str">
        <f t="shared" si="12"/>
        <v>'Transitions' by Barry Singer
Judges Comments: very creative take on a filter chart, nice use of partial faces, white border is distracting, Andy Warhol-ish, some of the filters seem to be repeated</v>
      </c>
    </row>
    <row r="14" spans="1:26" s="8" customFormat="1" ht="42.75" customHeight="1">
      <c r="A14" s="33">
        <f t="shared" si="11"/>
        <v>6</v>
      </c>
      <c r="B14" s="33" t="s">
        <v>26</v>
      </c>
      <c r="C14" s="46" t="s">
        <v>126</v>
      </c>
      <c r="D14" s="34" t="s">
        <v>107</v>
      </c>
      <c r="E14" s="67">
        <v>26</v>
      </c>
      <c r="F14" s="68">
        <v>25</v>
      </c>
      <c r="G14" s="68">
        <v>19</v>
      </c>
      <c r="H14" s="69">
        <v>23.333333333333332</v>
      </c>
      <c r="I14" s="70" t="s">
        <v>7</v>
      </c>
      <c r="J14" s="71" t="s">
        <v>273</v>
      </c>
      <c r="L14" s="7" t="b">
        <f t="shared" si="0"/>
        <v>0</v>
      </c>
      <c r="M14" s="7">
        <f t="shared" si="1"/>
        <v>0</v>
      </c>
      <c r="N14" s="7" t="b">
        <f t="shared" si="2"/>
        <v>1</v>
      </c>
      <c r="O14" s="7">
        <f t="shared" si="3"/>
        <v>1</v>
      </c>
      <c r="P14" s="7" t="b">
        <f t="shared" si="4"/>
        <v>0</v>
      </c>
      <c r="Q14" s="7">
        <f t="shared" si="5"/>
        <v>0</v>
      </c>
      <c r="R14" s="7" t="b">
        <f t="shared" si="6"/>
        <v>0</v>
      </c>
      <c r="S14" s="7">
        <f t="shared" si="7"/>
        <v>0</v>
      </c>
      <c r="T14" s="7">
        <f t="shared" si="8"/>
        <v>3</v>
      </c>
      <c r="U14" s="7"/>
      <c r="V14" s="9">
        <f t="shared" si="9"/>
        <v>23.333333333333332</v>
      </c>
      <c r="Y14" s="94" t="str">
        <f t="shared" si="10"/>
        <v>Honorable Mention</v>
      </c>
      <c r="Z14" s="57" t="str">
        <f t="shared" si="12"/>
        <v>'Fashionista' by Gordon Sukut
Judges Comments: nice pose and outfit, window reflection is distracting - or not, nice colors, good crop</v>
      </c>
    </row>
    <row r="15" spans="1:26" s="8" customFormat="1" ht="42.75" customHeight="1">
      <c r="A15" s="33">
        <f t="shared" si="11"/>
        <v>7</v>
      </c>
      <c r="B15" s="33" t="s">
        <v>26</v>
      </c>
      <c r="C15" s="46" t="s">
        <v>125</v>
      </c>
      <c r="D15" s="34" t="s">
        <v>110</v>
      </c>
      <c r="E15" s="67">
        <v>28</v>
      </c>
      <c r="F15" s="68">
        <v>23</v>
      </c>
      <c r="G15" s="68">
        <v>23</v>
      </c>
      <c r="H15" s="69">
        <v>24.666666666666668</v>
      </c>
      <c r="I15" s="70" t="s">
        <v>7</v>
      </c>
      <c r="J15" s="71" t="s">
        <v>272</v>
      </c>
      <c r="L15" s="7" t="b">
        <f>AND($L$20&lt;22,H15=$L$20)</f>
        <v>0</v>
      </c>
      <c r="M15" s="7">
        <f>IF(L15=TRUE,1,0)</f>
        <v>0</v>
      </c>
      <c r="N15" s="7" t="b">
        <f>AND($L$8=0,H15&gt;21.99)</f>
        <v>1</v>
      </c>
      <c r="O15" s="7">
        <f>IF(N15=TRUE,1,0)</f>
        <v>1</v>
      </c>
      <c r="P15" s="7" t="b">
        <f t="shared" si="4"/>
        <v>0</v>
      </c>
      <c r="Q15" s="7">
        <f>IF(P15=TRUE,2,0)</f>
        <v>0</v>
      </c>
      <c r="R15" s="7" t="b">
        <f t="shared" si="6"/>
        <v>0</v>
      </c>
      <c r="S15" s="7">
        <f>IF(R15=TRUE,1,0)</f>
        <v>0</v>
      </c>
      <c r="T15" s="7">
        <f>L15+(N15*2)+O15+P15+Q15</f>
        <v>3</v>
      </c>
      <c r="U15" s="7"/>
      <c r="V15" s="9">
        <f>H15</f>
        <v>24.666666666666668</v>
      </c>
      <c r="Y15" s="94" t="str">
        <f t="shared" si="10"/>
        <v>Honorable Mention</v>
      </c>
      <c r="Z15" s="57" t="str">
        <f t="shared" si="12"/>
        <v>'All Done' by Ken Greenhorn
Judges Comments: nice colors and the little detail in the background, lighten the dark blue, nice composition, is her face in focus?, nice watercolour feel - very unique, perhaps show less of her face</v>
      </c>
    </row>
    <row r="16" spans="1:26" s="8" customFormat="1" ht="42.75" customHeight="1">
      <c r="A16" s="33">
        <f t="shared" si="11"/>
        <v>8</v>
      </c>
      <c r="B16" s="33" t="s">
        <v>26</v>
      </c>
      <c r="C16" s="46" t="s">
        <v>132</v>
      </c>
      <c r="D16" s="34" t="s">
        <v>106</v>
      </c>
      <c r="E16" s="67">
        <v>29</v>
      </c>
      <c r="F16" s="68">
        <v>26</v>
      </c>
      <c r="G16" s="68">
        <v>24</v>
      </c>
      <c r="H16" s="69">
        <v>26.333333333333332</v>
      </c>
      <c r="I16" s="70" t="s">
        <v>7</v>
      </c>
      <c r="J16" s="71" t="s">
        <v>198</v>
      </c>
      <c r="L16" s="7" t="b">
        <f>AND($L$20&lt;22,H16=$L$20)</f>
        <v>0</v>
      </c>
      <c r="M16" s="7">
        <f>IF(L16=TRUE,1,0)</f>
        <v>0</v>
      </c>
      <c r="N16" s="7" t="b">
        <f>AND($L$8=0,H16&gt;21.99)</f>
        <v>1</v>
      </c>
      <c r="O16" s="7">
        <f>IF(N16=TRUE,1,0)</f>
        <v>1</v>
      </c>
      <c r="P16" s="7" t="b">
        <f t="shared" si="4"/>
        <v>0</v>
      </c>
      <c r="Q16" s="7">
        <f>IF(P16=TRUE,2,0)</f>
        <v>0</v>
      </c>
      <c r="R16" s="7" t="b">
        <f t="shared" si="6"/>
        <v>0</v>
      </c>
      <c r="S16" s="7">
        <f>IF(R16=TRUE,1,0)</f>
        <v>0</v>
      </c>
      <c r="T16" s="7">
        <f>L16+(N16*2)+O16+P16+Q16</f>
        <v>3</v>
      </c>
      <c r="U16" s="7"/>
      <c r="V16" s="9">
        <f>H16</f>
        <v>26.333333333333332</v>
      </c>
      <c r="Y16" s="94" t="str">
        <f t="shared" si="10"/>
        <v>Honorable Mention</v>
      </c>
      <c r="Z16" s="57" t="str">
        <f t="shared" si="12"/>
        <v>'Saskatoon Icon' by Dale Read
Judges Comments: post processing well done - makes it look like a nice painting, a nice simple subject matter, blank spot left of the Bess may or may not need filling in</v>
      </c>
    </row>
    <row r="17" spans="1:26" s="8" customFormat="1" ht="42.75" customHeight="1">
      <c r="A17" s="33">
        <f t="shared" si="11"/>
        <v>9</v>
      </c>
      <c r="B17" s="33" t="s">
        <v>26</v>
      </c>
      <c r="C17" s="46" t="s">
        <v>133</v>
      </c>
      <c r="D17" s="34" t="s">
        <v>108</v>
      </c>
      <c r="E17" s="67">
        <v>29</v>
      </c>
      <c r="F17" s="68">
        <v>24</v>
      </c>
      <c r="G17" s="68">
        <v>28</v>
      </c>
      <c r="H17" s="69">
        <v>27</v>
      </c>
      <c r="I17" s="70" t="s">
        <v>7</v>
      </c>
      <c r="J17" s="71" t="s">
        <v>199</v>
      </c>
      <c r="L17" s="7" t="b">
        <f>AND($L$20&lt;22,H17=$L$20)</f>
        <v>0</v>
      </c>
      <c r="M17" s="7">
        <f>IF(L17=TRUE,1,0)</f>
        <v>0</v>
      </c>
      <c r="N17" s="7" t="b">
        <f>AND($L$8=0,H17&gt;21.99)</f>
        <v>1</v>
      </c>
      <c r="O17" s="7">
        <f>IF(N17=TRUE,1,0)</f>
        <v>1</v>
      </c>
      <c r="P17" s="7" t="b">
        <f t="shared" si="4"/>
        <v>0</v>
      </c>
      <c r="Q17" s="7">
        <f>IF(P17=TRUE,2,0)</f>
        <v>0</v>
      </c>
      <c r="R17" s="7" t="b">
        <f t="shared" si="6"/>
        <v>0</v>
      </c>
      <c r="S17" s="7">
        <f>IF(R17=TRUE,1,0)</f>
        <v>0</v>
      </c>
      <c r="T17" s="7">
        <f>L17+(N17*2)+O17+P17+Q17</f>
        <v>3</v>
      </c>
      <c r="U17" s="7"/>
      <c r="V17" s="9">
        <f>H17</f>
        <v>27</v>
      </c>
      <c r="Y17" s="94" t="str">
        <f t="shared" si="10"/>
        <v>Honorable Mention</v>
      </c>
      <c r="Z17" s="57" t="str">
        <f t="shared" si="12"/>
        <v>'Shooting Stars' by Brent Just
Judges Comments: some of the smoke is a little blown out, but the rest of the image is very well done, great lighting and vignette on the bottom, nice to see the people in the foreground</v>
      </c>
    </row>
    <row r="18" spans="1:26" s="22" customFormat="1" ht="42.75" customHeight="1">
      <c r="A18" s="35">
        <f t="shared" si="11"/>
        <v>10</v>
      </c>
      <c r="B18" s="35" t="s">
        <v>26</v>
      </c>
      <c r="C18" s="50" t="s">
        <v>135</v>
      </c>
      <c r="D18" s="36" t="s">
        <v>36</v>
      </c>
      <c r="E18" s="72">
        <v>30</v>
      </c>
      <c r="F18" s="73">
        <v>29</v>
      </c>
      <c r="G18" s="73">
        <v>24</v>
      </c>
      <c r="H18" s="74">
        <v>27.666666666666668</v>
      </c>
      <c r="I18" s="75" t="s">
        <v>9</v>
      </c>
      <c r="J18" s="76" t="s">
        <v>200</v>
      </c>
      <c r="L18" s="21" t="b">
        <f>AND($L$20&lt;22,H18=$L$20)</f>
        <v>0</v>
      </c>
      <c r="M18" s="21">
        <f>IF(L18=TRUE,1,0)</f>
        <v>0</v>
      </c>
      <c r="N18" s="21" t="b">
        <f>AND($L$8=0,H18&gt;21.99)</f>
        <v>1</v>
      </c>
      <c r="O18" s="21">
        <f>IF(N18=TRUE,1,0)</f>
        <v>1</v>
      </c>
      <c r="P18" s="21" t="b">
        <f t="shared" si="4"/>
        <v>1</v>
      </c>
      <c r="Q18" s="21">
        <f>IF(P18=TRUE,2,0)</f>
        <v>2</v>
      </c>
      <c r="R18" s="21" t="b">
        <f t="shared" si="6"/>
        <v>1</v>
      </c>
      <c r="S18" s="21">
        <f>IF(R18=TRUE,1,0)</f>
        <v>1</v>
      </c>
      <c r="T18" s="21">
        <f>L18+(N18*2)+O18+P18+Q18</f>
        <v>6</v>
      </c>
      <c r="U18" s="21"/>
      <c r="V18" s="23">
        <f>H18</f>
        <v>27.666666666666668</v>
      </c>
      <c r="Y18" s="94" t="str">
        <f t="shared" si="10"/>
        <v>Print of the Month</v>
      </c>
      <c r="Z18" s="57" t="str">
        <f t="shared" si="12"/>
        <v>'The Morning After the Party Sunrise' by Jannik Plaetner
Judges Comments: great image and energy and movement, white dry-mounting does not help, composition could be improved if the horizon was in the centre</v>
      </c>
    </row>
    <row r="19" spans="1:21" s="11" customFormat="1" ht="20.25">
      <c r="A19" s="37"/>
      <c r="B19" s="37"/>
      <c r="C19" s="51"/>
      <c r="D19" s="39"/>
      <c r="E19" s="38"/>
      <c r="F19" s="38"/>
      <c r="G19" s="38"/>
      <c r="H19" s="77"/>
      <c r="I19" s="37"/>
      <c r="J19" s="51"/>
      <c r="K19" s="105" t="str">
        <f>IF(R20=TRUE,"TIE"," ")</f>
        <v> </v>
      </c>
      <c r="L19" s="10"/>
      <c r="M19" s="10"/>
      <c r="N19" s="10"/>
      <c r="O19" s="10"/>
      <c r="P19" s="10"/>
      <c r="Q19" s="10"/>
      <c r="R19" s="10"/>
      <c r="S19" s="10"/>
      <c r="T19" s="10"/>
      <c r="U19" s="10"/>
    </row>
    <row r="20" spans="1:19" ht="20.25">
      <c r="A20" s="25">
        <f>MAX(A9:A19)</f>
        <v>10</v>
      </c>
      <c r="B20" s="25"/>
      <c r="C20" s="48" t="s">
        <v>17</v>
      </c>
      <c r="D20" s="32" t="s">
        <v>18</v>
      </c>
      <c r="E20" s="28">
        <v>12</v>
      </c>
      <c r="F20" s="28"/>
      <c r="G20" s="28"/>
      <c r="H20" s="78"/>
      <c r="I20" s="27"/>
      <c r="K20" s="105"/>
      <c r="L20" s="12" t="str">
        <f>IF(MAX(H9:H19)&lt;22,MAX(H9:H19)," ")</f>
        <v> </v>
      </c>
      <c r="M20" s="12"/>
      <c r="P20" s="12">
        <f>IF(L20&gt;21.99,MAX(H9:H19)," ")</f>
        <v>27.666666666666668</v>
      </c>
      <c r="Q20" s="12"/>
      <c r="R20" s="6" t="b">
        <f>OR(R21&gt;1,L21&gt;1)</f>
        <v>0</v>
      </c>
      <c r="S20" s="6"/>
    </row>
    <row r="21" spans="1:21" s="14" customFormat="1" ht="20.25">
      <c r="A21" s="40"/>
      <c r="B21" s="40"/>
      <c r="C21" s="52"/>
      <c r="D21" s="42"/>
      <c r="E21" s="41"/>
      <c r="F21" s="41"/>
      <c r="G21" s="41"/>
      <c r="H21" s="79"/>
      <c r="I21" s="40"/>
      <c r="J21" s="52"/>
      <c r="K21" s="105"/>
      <c r="L21" s="1">
        <f>SUM(M22:M34)</f>
        <v>0</v>
      </c>
      <c r="M21" s="1"/>
      <c r="N21" s="13"/>
      <c r="O21" s="13"/>
      <c r="P21" s="13"/>
      <c r="Q21" s="13"/>
      <c r="R21" s="1">
        <f>SUM(S22:S34)</f>
        <v>1</v>
      </c>
      <c r="S21" s="1"/>
      <c r="T21" s="13"/>
      <c r="U21" s="13"/>
    </row>
    <row r="22" spans="1:26" s="8" customFormat="1" ht="43.5" customHeight="1">
      <c r="A22" s="33">
        <f>A20+1</f>
        <v>11</v>
      </c>
      <c r="B22" s="33" t="s">
        <v>19</v>
      </c>
      <c r="C22" s="46" t="s">
        <v>145</v>
      </c>
      <c r="D22" s="34" t="s">
        <v>107</v>
      </c>
      <c r="E22" s="67">
        <v>20</v>
      </c>
      <c r="F22" s="68">
        <v>23</v>
      </c>
      <c r="G22" s="68">
        <v>8</v>
      </c>
      <c r="H22" s="69">
        <v>17</v>
      </c>
      <c r="I22" s="70" t="s">
        <v>4</v>
      </c>
      <c r="J22" s="71" t="s">
        <v>262</v>
      </c>
      <c r="L22" s="7" t="b">
        <f aca="true" t="shared" si="13" ref="L22:L33">AND($L$35&lt;22,H22=$L$35)</f>
        <v>0</v>
      </c>
      <c r="M22" s="7">
        <f aca="true" t="shared" si="14" ref="M22:M33">IF(L22=TRUE,1,0)</f>
        <v>0</v>
      </c>
      <c r="N22" s="7" t="b">
        <f aca="true" t="shared" si="15" ref="N22:N33">AND($L$21=0,H22&gt;21.99)</f>
        <v>0</v>
      </c>
      <c r="O22" s="7">
        <f aca="true" t="shared" si="16" ref="O22:O33">IF(N22=TRUE,1,0)</f>
        <v>0</v>
      </c>
      <c r="P22" s="7" t="b">
        <f aca="true" t="shared" si="17" ref="P22:P33">AND($L$21=0,H22=$P$35)</f>
        <v>0</v>
      </c>
      <c r="Q22" s="7">
        <f aca="true" t="shared" si="18" ref="Q22:Q33">IF(P22=TRUE,2,0)</f>
        <v>0</v>
      </c>
      <c r="R22" s="7" t="b">
        <f aca="true" t="shared" si="19" ref="R22:R33">AND(T22=MAX($T$22:$T$34))</f>
        <v>0</v>
      </c>
      <c r="S22" s="7">
        <f aca="true" t="shared" si="20" ref="S22:S33">IF(R22=TRUE,1,0)</f>
        <v>0</v>
      </c>
      <c r="T22" s="7">
        <f aca="true" t="shared" si="21" ref="T22:T33">L22+(N22*2)+O22+P22+Q22</f>
        <v>0</v>
      </c>
      <c r="U22" s="7"/>
      <c r="V22" s="9">
        <f aca="true" t="shared" si="22" ref="V22:V33">H22</f>
        <v>17</v>
      </c>
      <c r="Y22" s="94">
        <f aca="true" t="shared" si="23" ref="Y22:Y33">IF(I22="HM","Honorable Mention",IF(I22="PM","Print of the Month",""))</f>
      </c>
      <c r="Z22" s="57" t="str">
        <f aca="true" t="shared" si="24" ref="Z22:Z33">CONCATENATE("'",C22,"'"," by ",D22,CHAR(10),X22,CHAR(10),CHAR(10),"Judges Comments: ",J22)</f>
        <v>'Serious Conversation' by Gordon Sukut
Judges Comments: based on the title it would be a stronger image with the two people - perhaps blur the background</v>
      </c>
    </row>
    <row r="23" spans="1:26" s="8" customFormat="1" ht="43.5" customHeight="1">
      <c r="A23" s="33">
        <f>A22+1</f>
        <v>12</v>
      </c>
      <c r="B23" s="33" t="s">
        <v>19</v>
      </c>
      <c r="C23" s="53" t="s">
        <v>138</v>
      </c>
      <c r="D23" s="34" t="s">
        <v>118</v>
      </c>
      <c r="E23" s="67">
        <v>15</v>
      </c>
      <c r="F23" s="68">
        <v>20</v>
      </c>
      <c r="G23" s="68">
        <v>19</v>
      </c>
      <c r="H23" s="69">
        <v>18</v>
      </c>
      <c r="I23" s="70" t="s">
        <v>4</v>
      </c>
      <c r="J23" s="71" t="s">
        <v>172</v>
      </c>
      <c r="L23" s="7" t="b">
        <f t="shared" si="13"/>
        <v>0</v>
      </c>
      <c r="M23" s="7">
        <f t="shared" si="14"/>
        <v>0</v>
      </c>
      <c r="N23" s="7" t="b">
        <f t="shared" si="15"/>
        <v>0</v>
      </c>
      <c r="O23" s="7">
        <f t="shared" si="16"/>
        <v>0</v>
      </c>
      <c r="P23" s="7" t="b">
        <f t="shared" si="17"/>
        <v>0</v>
      </c>
      <c r="Q23" s="7">
        <f t="shared" si="18"/>
        <v>0</v>
      </c>
      <c r="R23" s="7" t="b">
        <f t="shared" si="19"/>
        <v>0</v>
      </c>
      <c r="S23" s="7">
        <f t="shared" si="20"/>
        <v>0</v>
      </c>
      <c r="T23" s="7">
        <f t="shared" si="21"/>
        <v>0</v>
      </c>
      <c r="U23" s="7"/>
      <c r="V23" s="9">
        <f t="shared" si="22"/>
        <v>18</v>
      </c>
      <c r="Y23" s="94">
        <f t="shared" si="23"/>
      </c>
      <c r="Z23" s="57" t="str">
        <f t="shared" si="24"/>
        <v>'Engines of Industry' by Bruce Guenter
Judges Comments: feels like it could be 2 independent photos (top and bottom), mill area is done quite nicely, top seems over edited</v>
      </c>
    </row>
    <row r="24" spans="1:26" s="8" customFormat="1" ht="43.5" customHeight="1">
      <c r="A24" s="33">
        <f aca="true" t="shared" si="25" ref="A24:A33">A23+1</f>
        <v>13</v>
      </c>
      <c r="B24" s="33" t="s">
        <v>19</v>
      </c>
      <c r="C24" s="46" t="s">
        <v>140</v>
      </c>
      <c r="D24" s="34" t="s">
        <v>106</v>
      </c>
      <c r="E24" s="67">
        <v>20</v>
      </c>
      <c r="F24" s="68">
        <v>23</v>
      </c>
      <c r="G24" s="68">
        <v>17</v>
      </c>
      <c r="H24" s="69">
        <v>20</v>
      </c>
      <c r="I24" s="70" t="s">
        <v>4</v>
      </c>
      <c r="J24" s="71" t="s">
        <v>173</v>
      </c>
      <c r="L24" s="7" t="b">
        <f t="shared" si="13"/>
        <v>0</v>
      </c>
      <c r="M24" s="7">
        <f t="shared" si="14"/>
        <v>0</v>
      </c>
      <c r="N24" s="7" t="b">
        <f t="shared" si="15"/>
        <v>0</v>
      </c>
      <c r="O24" s="7">
        <f t="shared" si="16"/>
        <v>0</v>
      </c>
      <c r="P24" s="7" t="b">
        <f t="shared" si="17"/>
        <v>0</v>
      </c>
      <c r="Q24" s="7">
        <f t="shared" si="18"/>
        <v>0</v>
      </c>
      <c r="R24" s="7" t="b">
        <f t="shared" si="19"/>
        <v>0</v>
      </c>
      <c r="S24" s="7">
        <f t="shared" si="20"/>
        <v>0</v>
      </c>
      <c r="T24" s="7">
        <f t="shared" si="21"/>
        <v>0</v>
      </c>
      <c r="U24" s="7"/>
      <c r="V24" s="9">
        <f t="shared" si="22"/>
        <v>20</v>
      </c>
      <c r="Y24" s="94">
        <f t="shared" si="23"/>
      </c>
      <c r="Z24" s="57" t="str">
        <f t="shared" si="24"/>
        <v>'Golden Sky' by Dale Read
Judges Comments: composition is awesome, fireworks well captured, branch in the corner is distracting</v>
      </c>
    </row>
    <row r="25" spans="1:26" s="8" customFormat="1" ht="43.5" customHeight="1">
      <c r="A25" s="33">
        <f t="shared" si="25"/>
        <v>14</v>
      </c>
      <c r="B25" s="33" t="s">
        <v>19</v>
      </c>
      <c r="C25" s="53" t="s">
        <v>137</v>
      </c>
      <c r="D25" s="34" t="s">
        <v>122</v>
      </c>
      <c r="E25" s="67">
        <v>18</v>
      </c>
      <c r="F25" s="68">
        <v>22</v>
      </c>
      <c r="G25" s="68">
        <v>30</v>
      </c>
      <c r="H25" s="69">
        <v>23.333333333333332</v>
      </c>
      <c r="I25" s="70" t="s">
        <v>7</v>
      </c>
      <c r="J25" s="71" t="s">
        <v>171</v>
      </c>
      <c r="L25" s="7" t="b">
        <f t="shared" si="13"/>
        <v>0</v>
      </c>
      <c r="M25" s="7">
        <f t="shared" si="14"/>
        <v>0</v>
      </c>
      <c r="N25" s="7" t="b">
        <f t="shared" si="15"/>
        <v>1</v>
      </c>
      <c r="O25" s="7">
        <f t="shared" si="16"/>
        <v>1</v>
      </c>
      <c r="P25" s="7" t="b">
        <f t="shared" si="17"/>
        <v>0</v>
      </c>
      <c r="Q25" s="7">
        <f t="shared" si="18"/>
        <v>0</v>
      </c>
      <c r="R25" s="7" t="b">
        <f t="shared" si="19"/>
        <v>0</v>
      </c>
      <c r="S25" s="7">
        <f t="shared" si="20"/>
        <v>0</v>
      </c>
      <c r="T25" s="7">
        <f t="shared" si="21"/>
        <v>3</v>
      </c>
      <c r="U25" s="7"/>
      <c r="V25" s="9">
        <f t="shared" si="22"/>
        <v>23.333333333333332</v>
      </c>
      <c r="Y25" s="94" t="str">
        <f t="shared" si="23"/>
        <v>Honorable Mention</v>
      </c>
      <c r="Z25" s="57" t="str">
        <f t="shared" si="24"/>
        <v>'Duck' by Michael Cuggy
Judges Comments: nice out of focus background but the foreground is distracting and competes with the subject, subject stands out well</v>
      </c>
    </row>
    <row r="26" spans="1:26" s="8" customFormat="1" ht="43.5" customHeight="1">
      <c r="A26" s="33">
        <f t="shared" si="25"/>
        <v>15</v>
      </c>
      <c r="B26" s="33" t="s">
        <v>19</v>
      </c>
      <c r="C26" s="53" t="s">
        <v>139</v>
      </c>
      <c r="D26" s="34" t="s">
        <v>36</v>
      </c>
      <c r="E26" s="67">
        <v>25</v>
      </c>
      <c r="F26" s="68">
        <v>22</v>
      </c>
      <c r="G26" s="68">
        <v>26</v>
      </c>
      <c r="H26" s="69">
        <v>24.333333333333332</v>
      </c>
      <c r="I26" s="70" t="s">
        <v>7</v>
      </c>
      <c r="J26" s="71" t="s">
        <v>275</v>
      </c>
      <c r="L26" s="7" t="b">
        <f t="shared" si="13"/>
        <v>0</v>
      </c>
      <c r="M26" s="7">
        <f t="shared" si="14"/>
        <v>0</v>
      </c>
      <c r="N26" s="7" t="b">
        <f t="shared" si="15"/>
        <v>1</v>
      </c>
      <c r="O26" s="7">
        <f t="shared" si="16"/>
        <v>1</v>
      </c>
      <c r="P26" s="7" t="b">
        <f t="shared" si="17"/>
        <v>0</v>
      </c>
      <c r="Q26" s="7">
        <f t="shared" si="18"/>
        <v>0</v>
      </c>
      <c r="R26" s="7" t="b">
        <f t="shared" si="19"/>
        <v>0</v>
      </c>
      <c r="S26" s="7">
        <f t="shared" si="20"/>
        <v>0</v>
      </c>
      <c r="T26" s="7">
        <f t="shared" si="21"/>
        <v>3</v>
      </c>
      <c r="U26" s="7"/>
      <c r="V26" s="9">
        <f t="shared" si="22"/>
        <v>24.333333333333332</v>
      </c>
      <c r="Y26" s="94" t="str">
        <f t="shared" si="23"/>
        <v>Honorable Mention</v>
      </c>
      <c r="Z26" s="57" t="str">
        <f t="shared" si="24"/>
        <v>'First Squadron to Arrive' by Jannik Plaetner
Judges Comments: composition and tonal quality is well done, awesome title, unique perspective</v>
      </c>
    </row>
    <row r="27" spans="1:26" s="8" customFormat="1" ht="43.5" customHeight="1">
      <c r="A27" s="33">
        <f t="shared" si="25"/>
        <v>16</v>
      </c>
      <c r="B27" s="33" t="s">
        <v>19</v>
      </c>
      <c r="C27" s="46" t="s">
        <v>136</v>
      </c>
      <c r="D27" s="34" t="s">
        <v>111</v>
      </c>
      <c r="E27" s="67">
        <v>22</v>
      </c>
      <c r="F27" s="68">
        <v>27</v>
      </c>
      <c r="G27" s="68">
        <v>25</v>
      </c>
      <c r="H27" s="69">
        <v>24.666666666666668</v>
      </c>
      <c r="I27" s="70" t="s">
        <v>7</v>
      </c>
      <c r="J27" s="71" t="s">
        <v>170</v>
      </c>
      <c r="L27" s="7" t="b">
        <f t="shared" si="13"/>
        <v>0</v>
      </c>
      <c r="M27" s="7">
        <f t="shared" si="14"/>
        <v>0</v>
      </c>
      <c r="N27" s="7" t="b">
        <f t="shared" si="15"/>
        <v>1</v>
      </c>
      <c r="O27" s="7">
        <f t="shared" si="16"/>
        <v>1</v>
      </c>
      <c r="P27" s="7" t="b">
        <f t="shared" si="17"/>
        <v>0</v>
      </c>
      <c r="Q27" s="7">
        <f t="shared" si="18"/>
        <v>0</v>
      </c>
      <c r="R27" s="7" t="b">
        <f t="shared" si="19"/>
        <v>0</v>
      </c>
      <c r="S27" s="7">
        <f t="shared" si="20"/>
        <v>0</v>
      </c>
      <c r="T27" s="7">
        <f t="shared" si="21"/>
        <v>3</v>
      </c>
      <c r="U27" s="7"/>
      <c r="V27" s="9">
        <f t="shared" si="22"/>
        <v>24.666666666666668</v>
      </c>
      <c r="Y27" s="94" t="str">
        <f t="shared" si="23"/>
        <v>Honorable Mention</v>
      </c>
      <c r="Z27" s="57" t="str">
        <f t="shared" si="24"/>
        <v>'Alley 3' by Barry Singer
Judges Comments: technically well done, good subject matter, post processing done well - nice tonal ranges, vertical lines are nice and vertical</v>
      </c>
    </row>
    <row r="28" spans="1:26" s="8" customFormat="1" ht="43.5" customHeight="1">
      <c r="A28" s="33">
        <f t="shared" si="25"/>
        <v>17</v>
      </c>
      <c r="B28" s="33" t="s">
        <v>19</v>
      </c>
      <c r="C28" s="46" t="s">
        <v>141</v>
      </c>
      <c r="D28" s="34" t="s">
        <v>130</v>
      </c>
      <c r="E28" s="67">
        <v>25</v>
      </c>
      <c r="F28" s="68">
        <v>26</v>
      </c>
      <c r="G28" s="68">
        <v>23</v>
      </c>
      <c r="H28" s="69">
        <v>24.666666666666668</v>
      </c>
      <c r="I28" s="70" t="s">
        <v>7</v>
      </c>
      <c r="J28" s="71" t="s">
        <v>174</v>
      </c>
      <c r="L28" s="7" t="b">
        <f t="shared" si="13"/>
        <v>0</v>
      </c>
      <c r="M28" s="7">
        <f t="shared" si="14"/>
        <v>0</v>
      </c>
      <c r="N28" s="7" t="b">
        <f t="shared" si="15"/>
        <v>1</v>
      </c>
      <c r="O28" s="7">
        <f t="shared" si="16"/>
        <v>1</v>
      </c>
      <c r="P28" s="7" t="b">
        <f t="shared" si="17"/>
        <v>0</v>
      </c>
      <c r="Q28" s="7">
        <f t="shared" si="18"/>
        <v>0</v>
      </c>
      <c r="R28" s="7" t="b">
        <f t="shared" si="19"/>
        <v>0</v>
      </c>
      <c r="S28" s="7">
        <f t="shared" si="20"/>
        <v>0</v>
      </c>
      <c r="T28" s="7">
        <f t="shared" si="21"/>
        <v>3</v>
      </c>
      <c r="U28" s="7"/>
      <c r="V28" s="9">
        <f t="shared" si="22"/>
        <v>24.666666666666668</v>
      </c>
      <c r="Y28" s="94" t="str">
        <f t="shared" si="23"/>
        <v>Honorable Mention</v>
      </c>
      <c r="Z28" s="57" t="str">
        <f t="shared" si="24"/>
        <v>'Hippo Stare Down' by Wayne Corbett
Judges Comments: love the sturdy weight of this composition - well done, post processing technique helped to enhance the texture, great title, </v>
      </c>
    </row>
    <row r="29" spans="1:26" s="22" customFormat="1" ht="43.5" customHeight="1">
      <c r="A29" s="33">
        <f t="shared" si="25"/>
        <v>18</v>
      </c>
      <c r="B29" s="33" t="s">
        <v>19</v>
      </c>
      <c r="C29" s="46" t="s">
        <v>146</v>
      </c>
      <c r="D29" s="34" t="s">
        <v>116</v>
      </c>
      <c r="E29" s="67">
        <v>29</v>
      </c>
      <c r="F29" s="68">
        <v>21</v>
      </c>
      <c r="G29" s="68">
        <v>24</v>
      </c>
      <c r="H29" s="69">
        <v>24.666666666666668</v>
      </c>
      <c r="I29" s="70" t="s">
        <v>7</v>
      </c>
      <c r="J29" s="71" t="s">
        <v>263</v>
      </c>
      <c r="L29" s="21" t="b">
        <f t="shared" si="13"/>
        <v>0</v>
      </c>
      <c r="M29" s="21">
        <f t="shared" si="14"/>
        <v>0</v>
      </c>
      <c r="N29" s="21" t="b">
        <f t="shared" si="15"/>
        <v>1</v>
      </c>
      <c r="O29" s="21">
        <f t="shared" si="16"/>
        <v>1</v>
      </c>
      <c r="P29" s="21" t="b">
        <f t="shared" si="17"/>
        <v>0</v>
      </c>
      <c r="Q29" s="21">
        <f t="shared" si="18"/>
        <v>0</v>
      </c>
      <c r="R29" s="21" t="b">
        <f t="shared" si="19"/>
        <v>0</v>
      </c>
      <c r="S29" s="21">
        <f t="shared" si="20"/>
        <v>0</v>
      </c>
      <c r="T29" s="21">
        <f t="shared" si="21"/>
        <v>3</v>
      </c>
      <c r="U29" s="21"/>
      <c r="V29" s="23">
        <f t="shared" si="22"/>
        <v>24.666666666666668</v>
      </c>
      <c r="Y29" s="94" t="str">
        <f t="shared" si="23"/>
        <v>Honorable Mention</v>
      </c>
      <c r="Z29" s="57" t="str">
        <f t="shared" si="24"/>
        <v>'The Eye in the Sky' by Stephen Nicholson
Judges Comments: love the little bit of detail on the compartments and the delicateness of it, good use of lighting</v>
      </c>
    </row>
    <row r="30" spans="1:26" s="8" customFormat="1" ht="43.5" customHeight="1">
      <c r="A30" s="33">
        <f t="shared" si="25"/>
        <v>19</v>
      </c>
      <c r="B30" s="33" t="s">
        <v>19</v>
      </c>
      <c r="C30" s="46" t="s">
        <v>142</v>
      </c>
      <c r="D30" s="34" t="s">
        <v>143</v>
      </c>
      <c r="E30" s="67">
        <v>23</v>
      </c>
      <c r="F30" s="68">
        <v>28</v>
      </c>
      <c r="G30" s="68">
        <v>30</v>
      </c>
      <c r="H30" s="69">
        <v>27</v>
      </c>
      <c r="I30" s="70" t="s">
        <v>7</v>
      </c>
      <c r="J30" s="71" t="s">
        <v>176</v>
      </c>
      <c r="L30" s="7" t="b">
        <f t="shared" si="13"/>
        <v>0</v>
      </c>
      <c r="M30" s="7">
        <f t="shared" si="14"/>
        <v>0</v>
      </c>
      <c r="N30" s="7" t="b">
        <f t="shared" si="15"/>
        <v>1</v>
      </c>
      <c r="O30" s="7">
        <f t="shared" si="16"/>
        <v>1</v>
      </c>
      <c r="P30" s="7" t="b">
        <f t="shared" si="17"/>
        <v>0</v>
      </c>
      <c r="Q30" s="7">
        <f t="shared" si="18"/>
        <v>0</v>
      </c>
      <c r="R30" s="7" t="b">
        <f t="shared" si="19"/>
        <v>0</v>
      </c>
      <c r="S30" s="7">
        <f t="shared" si="20"/>
        <v>0</v>
      </c>
      <c r="T30" s="7">
        <f t="shared" si="21"/>
        <v>3</v>
      </c>
      <c r="U30" s="7"/>
      <c r="V30" s="9">
        <f t="shared" si="22"/>
        <v>27</v>
      </c>
      <c r="Y30" s="94" t="str">
        <f t="shared" si="23"/>
        <v>Honorable Mention</v>
      </c>
      <c r="Z30" s="57" t="str">
        <f t="shared" si="24"/>
        <v>'Kapalua Quarry' by Brian Yurkowski
Judges Comments: feels like there's too much sky or too much foreground - needs a different crop, great tonal range, unique subject</v>
      </c>
    </row>
    <row r="31" spans="1:26" s="8" customFormat="1" ht="43.5" customHeight="1">
      <c r="A31" s="33">
        <f t="shared" si="25"/>
        <v>20</v>
      </c>
      <c r="B31" s="33" t="s">
        <v>19</v>
      </c>
      <c r="C31" s="46" t="s">
        <v>147</v>
      </c>
      <c r="D31" s="34" t="s">
        <v>108</v>
      </c>
      <c r="E31" s="67">
        <v>29</v>
      </c>
      <c r="F31" s="68">
        <v>26</v>
      </c>
      <c r="G31" s="68">
        <v>29</v>
      </c>
      <c r="H31" s="69">
        <v>28</v>
      </c>
      <c r="I31" s="70" t="s">
        <v>7</v>
      </c>
      <c r="J31" s="71" t="s">
        <v>264</v>
      </c>
      <c r="L31" s="7" t="b">
        <f t="shared" si="13"/>
        <v>0</v>
      </c>
      <c r="M31" s="7">
        <f t="shared" si="14"/>
        <v>0</v>
      </c>
      <c r="N31" s="7" t="b">
        <f t="shared" si="15"/>
        <v>1</v>
      </c>
      <c r="O31" s="7">
        <f t="shared" si="16"/>
        <v>1</v>
      </c>
      <c r="P31" s="7" t="b">
        <f t="shared" si="17"/>
        <v>0</v>
      </c>
      <c r="Q31" s="7">
        <f t="shared" si="18"/>
        <v>0</v>
      </c>
      <c r="R31" s="7" t="b">
        <f t="shared" si="19"/>
        <v>0</v>
      </c>
      <c r="S31" s="7">
        <f t="shared" si="20"/>
        <v>0</v>
      </c>
      <c r="T31" s="7">
        <f t="shared" si="21"/>
        <v>3</v>
      </c>
      <c r="U31" s="7"/>
      <c r="V31" s="9">
        <f t="shared" si="22"/>
        <v>28</v>
      </c>
      <c r="Y31" s="94" t="str">
        <f t="shared" si="23"/>
        <v>Honorable Mention</v>
      </c>
      <c r="Z31" s="57" t="str">
        <f t="shared" si="24"/>
        <v>'The Passer' by Brent Just
Judges Comments: good capture of the subject's expression, backlighting is phenomenal, background is done well - helps to enhance the subject</v>
      </c>
    </row>
    <row r="32" spans="1:26" s="8" customFormat="1" ht="43.5" customHeight="1">
      <c r="A32" s="33">
        <f t="shared" si="25"/>
        <v>21</v>
      </c>
      <c r="B32" s="33" t="s">
        <v>19</v>
      </c>
      <c r="C32" s="46" t="s">
        <v>148</v>
      </c>
      <c r="D32" s="34" t="s">
        <v>110</v>
      </c>
      <c r="E32" s="67">
        <v>30</v>
      </c>
      <c r="F32" s="68">
        <v>26</v>
      </c>
      <c r="G32" s="68">
        <v>29</v>
      </c>
      <c r="H32" s="69">
        <v>28.333333333333332</v>
      </c>
      <c r="I32" s="70" t="s">
        <v>7</v>
      </c>
      <c r="J32" s="71" t="s">
        <v>177</v>
      </c>
      <c r="L32" s="7" t="b">
        <f t="shared" si="13"/>
        <v>0</v>
      </c>
      <c r="M32" s="7">
        <f t="shared" si="14"/>
        <v>0</v>
      </c>
      <c r="N32" s="7" t="b">
        <f t="shared" si="15"/>
        <v>1</v>
      </c>
      <c r="O32" s="7">
        <f t="shared" si="16"/>
        <v>1</v>
      </c>
      <c r="P32" s="7" t="b">
        <f t="shared" si="17"/>
        <v>0</v>
      </c>
      <c r="Q32" s="7">
        <f t="shared" si="18"/>
        <v>0</v>
      </c>
      <c r="R32" s="7" t="b">
        <f t="shared" si="19"/>
        <v>0</v>
      </c>
      <c r="S32" s="7">
        <f t="shared" si="20"/>
        <v>0</v>
      </c>
      <c r="T32" s="7">
        <f t="shared" si="21"/>
        <v>3</v>
      </c>
      <c r="U32" s="7"/>
      <c r="V32" s="9">
        <f t="shared" si="22"/>
        <v>28.333333333333332</v>
      </c>
      <c r="Y32" s="94" t="str">
        <f t="shared" si="23"/>
        <v>Honorable Mention</v>
      </c>
      <c r="Z32" s="57" t="str">
        <f t="shared" si="24"/>
        <v>'Waiting' by Ken Greenhorn
Judges Comments: tonal range and composition is fabulous, nice capture of the subject and the blending of her dress into the background, nice seamless backdrop, this image has power and strength</v>
      </c>
    </row>
    <row r="33" spans="1:26" s="8" customFormat="1" ht="43.5" customHeight="1">
      <c r="A33" s="35">
        <f t="shared" si="25"/>
        <v>22</v>
      </c>
      <c r="B33" s="35" t="s">
        <v>19</v>
      </c>
      <c r="C33" s="50" t="s">
        <v>144</v>
      </c>
      <c r="D33" s="36" t="s">
        <v>103</v>
      </c>
      <c r="E33" s="72">
        <v>30</v>
      </c>
      <c r="F33" s="73">
        <v>27</v>
      </c>
      <c r="G33" s="73">
        <v>30</v>
      </c>
      <c r="H33" s="74">
        <v>29</v>
      </c>
      <c r="I33" s="75" t="s">
        <v>9</v>
      </c>
      <c r="J33" s="76" t="s">
        <v>175</v>
      </c>
      <c r="L33" s="7" t="b">
        <f t="shared" si="13"/>
        <v>0</v>
      </c>
      <c r="M33" s="7">
        <f t="shared" si="14"/>
        <v>0</v>
      </c>
      <c r="N33" s="7" t="b">
        <f t="shared" si="15"/>
        <v>1</v>
      </c>
      <c r="O33" s="7">
        <f t="shared" si="16"/>
        <v>1</v>
      </c>
      <c r="P33" s="7" t="b">
        <f t="shared" si="17"/>
        <v>1</v>
      </c>
      <c r="Q33" s="7">
        <f t="shared" si="18"/>
        <v>2</v>
      </c>
      <c r="R33" s="7" t="b">
        <f t="shared" si="19"/>
        <v>1</v>
      </c>
      <c r="S33" s="7">
        <f t="shared" si="20"/>
        <v>1</v>
      </c>
      <c r="T33" s="7">
        <f t="shared" si="21"/>
        <v>6</v>
      </c>
      <c r="U33" s="7"/>
      <c r="V33" s="9">
        <f t="shared" si="22"/>
        <v>29</v>
      </c>
      <c r="Y33" s="94" t="str">
        <f t="shared" si="23"/>
        <v>Print of the Month</v>
      </c>
      <c r="Z33" s="57" t="str">
        <f t="shared" si="24"/>
        <v>'Robed in Winter' by Amy Wildeman
Judges Comments: nice composition, nice clean white edge helps to frame the image, large format without frame would be stunning, beautiful landscape</v>
      </c>
    </row>
    <row r="34" spans="1:21" s="11" customFormat="1" ht="20.25">
      <c r="A34" s="37"/>
      <c r="B34" s="37"/>
      <c r="C34" s="51"/>
      <c r="D34" s="39"/>
      <c r="E34" s="38"/>
      <c r="F34" s="38"/>
      <c r="G34" s="38"/>
      <c r="H34" s="77"/>
      <c r="I34" s="80"/>
      <c r="J34" s="51"/>
      <c r="K34" s="105" t="str">
        <f>IF(R35=TRUE,"TIE"," ")</f>
        <v> </v>
      </c>
      <c r="L34" s="10"/>
      <c r="M34" s="10"/>
      <c r="N34" s="10"/>
      <c r="O34" s="10"/>
      <c r="P34" s="10"/>
      <c r="Q34" s="10"/>
      <c r="R34" s="10"/>
      <c r="S34" s="10"/>
      <c r="T34" s="10"/>
      <c r="U34" s="10"/>
    </row>
    <row r="35" spans="1:19" ht="20.25">
      <c r="A35" s="25">
        <f>MAX(A22:A34)</f>
        <v>22</v>
      </c>
      <c r="B35" s="25"/>
      <c r="C35" s="48" t="s">
        <v>22</v>
      </c>
      <c r="D35" s="32" t="s">
        <v>18</v>
      </c>
      <c r="E35" s="28">
        <v>13</v>
      </c>
      <c r="F35" s="28"/>
      <c r="G35" s="28"/>
      <c r="H35" s="78"/>
      <c r="K35" s="105"/>
      <c r="L35" s="12" t="str">
        <f>IF(MAX(H22:H34)&lt;22,MAX(H22:H34)," ")</f>
        <v> </v>
      </c>
      <c r="M35" s="12"/>
      <c r="P35" s="12">
        <f>IF(L35&gt;21.99,MAX(H22:H34)," ")</f>
        <v>29</v>
      </c>
      <c r="R35" s="6" t="b">
        <f>OR(R36&gt;1,L36&gt;1)</f>
        <v>0</v>
      </c>
      <c r="S35" s="6"/>
    </row>
    <row r="36" spans="1:21" s="15" customFormat="1" ht="20.25">
      <c r="A36" s="40"/>
      <c r="B36" s="40"/>
      <c r="C36" s="54"/>
      <c r="D36" s="44"/>
      <c r="E36" s="43"/>
      <c r="F36" s="43"/>
      <c r="G36" s="43"/>
      <c r="H36" s="81"/>
      <c r="I36" s="82"/>
      <c r="J36" s="54"/>
      <c r="K36" s="105"/>
      <c r="L36" s="1">
        <f>SUM(M37:M50)</f>
        <v>0</v>
      </c>
      <c r="M36" s="1"/>
      <c r="N36" s="13"/>
      <c r="O36" s="13"/>
      <c r="P36" s="13"/>
      <c r="Q36" s="13"/>
      <c r="R36" s="1">
        <f>SUM(S37:S50)</f>
        <v>1</v>
      </c>
      <c r="S36" s="1"/>
      <c r="T36" s="13"/>
      <c r="U36" s="13"/>
    </row>
    <row r="37" spans="1:26" s="8" customFormat="1" ht="41.25" customHeight="1">
      <c r="A37" s="33">
        <f>A35+1</f>
        <v>23</v>
      </c>
      <c r="B37" s="33" t="s">
        <v>24</v>
      </c>
      <c r="C37" s="46" t="s">
        <v>150</v>
      </c>
      <c r="D37" s="34" t="s">
        <v>106</v>
      </c>
      <c r="E37" s="83">
        <v>20</v>
      </c>
      <c r="F37" s="84">
        <v>20</v>
      </c>
      <c r="G37" s="84">
        <v>9</v>
      </c>
      <c r="H37" s="69">
        <v>16.333333333333332</v>
      </c>
      <c r="I37" s="70" t="s">
        <v>4</v>
      </c>
      <c r="J37" s="85" t="s">
        <v>187</v>
      </c>
      <c r="L37" s="7" t="b">
        <f>AND($L$51&lt;22,H37=$L$64)</f>
        <v>0</v>
      </c>
      <c r="M37" s="7">
        <f>IF(L37=TRUE,1,0)</f>
        <v>0</v>
      </c>
      <c r="N37" s="7" t="b">
        <f>AND($L$36=0,H37&gt;21.99)</f>
        <v>0</v>
      </c>
      <c r="O37" s="7">
        <f>IF(N37=TRUE,1,0)</f>
        <v>0</v>
      </c>
      <c r="P37" s="7" t="b">
        <f>AND($L$36=0,H37=$P$51)</f>
        <v>0</v>
      </c>
      <c r="Q37" s="7">
        <f>IF(P37=TRUE,2,0)</f>
        <v>0</v>
      </c>
      <c r="R37" s="7" t="b">
        <f>AND(T37=MAX($T$37:$T$50))</f>
        <v>0</v>
      </c>
      <c r="S37" s="7">
        <f>IF(R37=TRUE,1,0)</f>
        <v>0</v>
      </c>
      <c r="T37" s="7">
        <f>L37+(N37*2)+O37+P37+Q37</f>
        <v>0</v>
      </c>
      <c r="U37" s="7"/>
      <c r="V37" s="9">
        <f>H37</f>
        <v>16.333333333333332</v>
      </c>
      <c r="Y37" s="94">
        <f aca="true" t="shared" si="26" ref="Y37:Y49">IF(I37="HM","Honorable Mention",IF(I37="PM","Print of the Month",""))</f>
      </c>
      <c r="Z37" s="57" t="str">
        <f aca="true" t="shared" si="27" ref="Z37:Z49">CONCATENATE("'",C37,"'"," by ",D37,CHAR(10),X37,CHAR(10),CHAR(10),"Judges Comments: ",J37)</f>
        <v>'Fire All of Your Guns At Once' by Dale Read
Judges Comments: nice detail in the fireworks, composition could be improved - pull back or move in tighter, nice colors</v>
      </c>
    </row>
    <row r="38" spans="1:26" s="8" customFormat="1" ht="41.25" customHeight="1">
      <c r="A38" s="33">
        <f>A37+1</f>
        <v>24</v>
      </c>
      <c r="B38" s="33" t="s">
        <v>24</v>
      </c>
      <c r="C38" s="46" t="s">
        <v>158</v>
      </c>
      <c r="D38" s="34" t="s">
        <v>103</v>
      </c>
      <c r="E38" s="83">
        <v>15</v>
      </c>
      <c r="F38" s="84">
        <v>23</v>
      </c>
      <c r="G38" s="84">
        <v>15</v>
      </c>
      <c r="H38" s="69">
        <v>17.666666666666668</v>
      </c>
      <c r="I38" s="70" t="s">
        <v>4</v>
      </c>
      <c r="J38" s="85" t="s">
        <v>268</v>
      </c>
      <c r="L38" s="7" t="b">
        <f aca="true" t="shared" si="28" ref="L38:L49">AND($L$51&lt;22,H38=$L$64)</f>
        <v>0</v>
      </c>
      <c r="M38" s="7">
        <f aca="true" t="shared" si="29" ref="M38:M45">IF(L38=TRUE,1,0)</f>
        <v>0</v>
      </c>
      <c r="N38" s="7" t="b">
        <f aca="true" t="shared" si="30" ref="N38:N45">AND($L$36=0,H38&gt;21.99)</f>
        <v>0</v>
      </c>
      <c r="O38" s="7">
        <f aca="true" t="shared" si="31" ref="O38:O45">IF(N38=TRUE,1,0)</f>
        <v>0</v>
      </c>
      <c r="P38" s="7" t="b">
        <f aca="true" t="shared" si="32" ref="P38:P49">AND($L$36=0,H38=$P$51)</f>
        <v>0</v>
      </c>
      <c r="Q38" s="7">
        <f aca="true" t="shared" si="33" ref="Q38:Q45">IF(P38=TRUE,2,0)</f>
        <v>0</v>
      </c>
      <c r="R38" s="7" t="b">
        <f aca="true" t="shared" si="34" ref="R38:R49">AND(T38=MAX($T$50:$T$63))</f>
        <v>0</v>
      </c>
      <c r="S38" s="7">
        <f aca="true" t="shared" si="35" ref="S38:S45">IF(R38=TRUE,1,0)</f>
        <v>0</v>
      </c>
      <c r="T38" s="7">
        <f aca="true" t="shared" si="36" ref="T38:T45">L38+(N38*2)+O38+P38+Q38</f>
        <v>0</v>
      </c>
      <c r="U38" s="7"/>
      <c r="V38" s="9">
        <f aca="true" t="shared" si="37" ref="V38:V45">H38</f>
        <v>17.666666666666668</v>
      </c>
      <c r="Y38" s="94">
        <f t="shared" si="26"/>
      </c>
      <c r="Z38" s="57" t="str">
        <f t="shared" si="27"/>
        <v>'Standing in Awe' by Amy Wildeman
Judges Comments: composition needs work, technically well done, nice sky, great silhouette, a bit busy for the title</v>
      </c>
    </row>
    <row r="39" spans="1:26" s="8" customFormat="1" ht="41.25" customHeight="1">
      <c r="A39" s="33">
        <f aca="true" t="shared" si="38" ref="A39:A49">A38+1</f>
        <v>25</v>
      </c>
      <c r="B39" s="33" t="s">
        <v>24</v>
      </c>
      <c r="C39" s="46" t="s">
        <v>153</v>
      </c>
      <c r="D39" s="34" t="s">
        <v>130</v>
      </c>
      <c r="E39" s="83">
        <v>24</v>
      </c>
      <c r="F39" s="84">
        <v>23</v>
      </c>
      <c r="G39" s="84">
        <v>15</v>
      </c>
      <c r="H39" s="69">
        <v>20.666666666666668</v>
      </c>
      <c r="I39" s="70" t="s">
        <v>4</v>
      </c>
      <c r="J39" s="85" t="s">
        <v>188</v>
      </c>
      <c r="L39" s="7" t="b">
        <f t="shared" si="28"/>
        <v>0</v>
      </c>
      <c r="M39" s="7">
        <f t="shared" si="29"/>
        <v>0</v>
      </c>
      <c r="N39" s="7" t="b">
        <f t="shared" si="30"/>
        <v>0</v>
      </c>
      <c r="O39" s="7">
        <f t="shared" si="31"/>
        <v>0</v>
      </c>
      <c r="P39" s="7" t="b">
        <f t="shared" si="32"/>
        <v>0</v>
      </c>
      <c r="Q39" s="7">
        <f t="shared" si="33"/>
        <v>0</v>
      </c>
      <c r="R39" s="7" t="b">
        <f t="shared" si="34"/>
        <v>0</v>
      </c>
      <c r="S39" s="7">
        <f t="shared" si="35"/>
        <v>0</v>
      </c>
      <c r="T39" s="7">
        <f t="shared" si="36"/>
        <v>0</v>
      </c>
      <c r="U39" s="7"/>
      <c r="V39" s="9">
        <f t="shared" si="37"/>
        <v>20.666666666666668</v>
      </c>
      <c r="Y39" s="94">
        <f t="shared" si="26"/>
      </c>
      <c r="Z39" s="57" t="str">
        <f t="shared" si="27"/>
        <v>'Magnificent Magnolia' by Wayne Corbett
Judges Comments: nice composition and diagonal line that runs through it, nice subject matter, perhaps a little oversaturated - or not, nice color contrast</v>
      </c>
    </row>
    <row r="40" spans="1:26" s="8" customFormat="1" ht="41.25" customHeight="1">
      <c r="A40" s="33">
        <f t="shared" si="38"/>
        <v>26</v>
      </c>
      <c r="B40" s="33" t="s">
        <v>24</v>
      </c>
      <c r="C40" s="46" t="s">
        <v>159</v>
      </c>
      <c r="D40" s="34" t="s">
        <v>118</v>
      </c>
      <c r="E40" s="83">
        <v>25</v>
      </c>
      <c r="F40" s="84">
        <v>22</v>
      </c>
      <c r="G40" s="84">
        <v>15</v>
      </c>
      <c r="H40" s="69">
        <v>20.666666666666668</v>
      </c>
      <c r="I40" s="70" t="s">
        <v>4</v>
      </c>
      <c r="J40" s="85" t="s">
        <v>193</v>
      </c>
      <c r="L40" s="7" t="b">
        <f t="shared" si="28"/>
        <v>0</v>
      </c>
      <c r="M40" s="7">
        <f t="shared" si="29"/>
        <v>0</v>
      </c>
      <c r="N40" s="7" t="b">
        <f t="shared" si="30"/>
        <v>0</v>
      </c>
      <c r="O40" s="7">
        <f t="shared" si="31"/>
        <v>0</v>
      </c>
      <c r="P40" s="7" t="b">
        <f t="shared" si="32"/>
        <v>0</v>
      </c>
      <c r="Q40" s="7">
        <f t="shared" si="33"/>
        <v>0</v>
      </c>
      <c r="R40" s="7" t="b">
        <f t="shared" si="34"/>
        <v>0</v>
      </c>
      <c r="S40" s="7">
        <f t="shared" si="35"/>
        <v>0</v>
      </c>
      <c r="T40" s="7">
        <f t="shared" si="36"/>
        <v>0</v>
      </c>
      <c r="U40" s="7"/>
      <c r="V40" s="9">
        <f t="shared" si="37"/>
        <v>20.666666666666668</v>
      </c>
      <c r="Y40" s="94">
        <f t="shared" si="26"/>
      </c>
      <c r="Z40" s="57" t="str">
        <f t="shared" si="27"/>
        <v>'Starting Points' by Bruce Guenter
Judges Comments: appealing - draws you in, nice colors and good lighting, very vibrant and sharp, perhaps watch the dappled light - or not</v>
      </c>
    </row>
    <row r="41" spans="1:26" s="8" customFormat="1" ht="41.25" customHeight="1">
      <c r="A41" s="33">
        <f t="shared" si="38"/>
        <v>27</v>
      </c>
      <c r="B41" s="33" t="s">
        <v>24</v>
      </c>
      <c r="C41" s="46"/>
      <c r="D41" s="34" t="s">
        <v>122</v>
      </c>
      <c r="E41" s="83">
        <v>20</v>
      </c>
      <c r="F41" s="84">
        <v>23</v>
      </c>
      <c r="G41" s="84">
        <v>24</v>
      </c>
      <c r="H41" s="69">
        <v>22.333333333333332</v>
      </c>
      <c r="I41" s="70" t="s">
        <v>7</v>
      </c>
      <c r="J41" s="85" t="s">
        <v>269</v>
      </c>
      <c r="L41" s="7" t="b">
        <f t="shared" si="28"/>
        <v>0</v>
      </c>
      <c r="M41" s="7">
        <f t="shared" si="29"/>
        <v>0</v>
      </c>
      <c r="N41" s="7" t="b">
        <f t="shared" si="30"/>
        <v>1</v>
      </c>
      <c r="O41" s="7">
        <f t="shared" si="31"/>
        <v>1</v>
      </c>
      <c r="P41" s="7" t="b">
        <f t="shared" si="32"/>
        <v>0</v>
      </c>
      <c r="Q41" s="7">
        <f t="shared" si="33"/>
        <v>0</v>
      </c>
      <c r="R41" s="7" t="b">
        <f t="shared" si="34"/>
        <v>0</v>
      </c>
      <c r="S41" s="7">
        <f t="shared" si="35"/>
        <v>0</v>
      </c>
      <c r="T41" s="7">
        <f t="shared" si="36"/>
        <v>3</v>
      </c>
      <c r="U41" s="7"/>
      <c r="V41" s="9">
        <f t="shared" si="37"/>
        <v>22.333333333333332</v>
      </c>
      <c r="Y41" s="94" t="str">
        <f t="shared" si="26"/>
        <v>Honorable Mention</v>
      </c>
      <c r="Z41" s="57" t="str">
        <f t="shared" si="27"/>
        <v>'' by Michael Cuggy
Judges Comments: good wildlife capture, nice to see the catch light in the eye, some loss of detail in the wings and graininess in the sky</v>
      </c>
    </row>
    <row r="42" spans="1:26" s="8" customFormat="1" ht="41.25" customHeight="1">
      <c r="A42" s="33">
        <f t="shared" si="38"/>
        <v>28</v>
      </c>
      <c r="B42" s="33" t="s">
        <v>24</v>
      </c>
      <c r="C42" s="46" t="s">
        <v>155</v>
      </c>
      <c r="D42" s="34" t="s">
        <v>111</v>
      </c>
      <c r="E42" s="83">
        <v>18</v>
      </c>
      <c r="F42" s="84">
        <v>24</v>
      </c>
      <c r="G42" s="84">
        <v>26</v>
      </c>
      <c r="H42" s="69">
        <v>22.666666666666668</v>
      </c>
      <c r="I42" s="70" t="s">
        <v>7</v>
      </c>
      <c r="J42" s="85" t="s">
        <v>190</v>
      </c>
      <c r="L42" s="7" t="b">
        <f t="shared" si="28"/>
        <v>0</v>
      </c>
      <c r="M42" s="7">
        <f t="shared" si="29"/>
        <v>0</v>
      </c>
      <c r="N42" s="7" t="b">
        <f t="shared" si="30"/>
        <v>1</v>
      </c>
      <c r="O42" s="7">
        <f t="shared" si="31"/>
        <v>1</v>
      </c>
      <c r="P42" s="7" t="b">
        <f t="shared" si="32"/>
        <v>0</v>
      </c>
      <c r="Q42" s="7">
        <f t="shared" si="33"/>
        <v>0</v>
      </c>
      <c r="R42" s="7" t="b">
        <f t="shared" si="34"/>
        <v>0</v>
      </c>
      <c r="S42" s="7">
        <f t="shared" si="35"/>
        <v>0</v>
      </c>
      <c r="T42" s="7">
        <f t="shared" si="36"/>
        <v>3</v>
      </c>
      <c r="U42" s="7"/>
      <c r="V42" s="9">
        <f t="shared" si="37"/>
        <v>22.666666666666668</v>
      </c>
      <c r="Y42" s="94" t="str">
        <f t="shared" si="26"/>
        <v>Honorable Mention</v>
      </c>
      <c r="Z42" s="57" t="str">
        <f t="shared" si="27"/>
        <v>'No Petting' by Barry Singer
Judges Comments: lots of impact to this shot, crop the sides out and make the face the entire image, needs a little more backlighting</v>
      </c>
    </row>
    <row r="43" spans="1:26" s="8" customFormat="1" ht="41.25" customHeight="1">
      <c r="A43" s="33">
        <f t="shared" si="38"/>
        <v>29</v>
      </c>
      <c r="B43" s="33" t="s">
        <v>24</v>
      </c>
      <c r="C43" s="46" t="s">
        <v>149</v>
      </c>
      <c r="D43" s="34" t="s">
        <v>143</v>
      </c>
      <c r="E43" s="83">
        <v>20</v>
      </c>
      <c r="F43" s="84">
        <v>26</v>
      </c>
      <c r="G43" s="84">
        <v>24</v>
      </c>
      <c r="H43" s="69">
        <v>23.333333333333332</v>
      </c>
      <c r="I43" s="70" t="s">
        <v>7</v>
      </c>
      <c r="J43" s="85" t="s">
        <v>265</v>
      </c>
      <c r="L43" s="7" t="b">
        <f t="shared" si="28"/>
        <v>0</v>
      </c>
      <c r="M43" s="7">
        <f t="shared" si="29"/>
        <v>0</v>
      </c>
      <c r="N43" s="7" t="b">
        <f t="shared" si="30"/>
        <v>1</v>
      </c>
      <c r="O43" s="7">
        <f t="shared" si="31"/>
        <v>1</v>
      </c>
      <c r="P43" s="7" t="b">
        <f t="shared" si="32"/>
        <v>0</v>
      </c>
      <c r="Q43" s="7">
        <f t="shared" si="33"/>
        <v>0</v>
      </c>
      <c r="R43" s="7" t="b">
        <f t="shared" si="34"/>
        <v>0</v>
      </c>
      <c r="S43" s="7">
        <f t="shared" si="35"/>
        <v>0</v>
      </c>
      <c r="T43" s="7">
        <f t="shared" si="36"/>
        <v>3</v>
      </c>
      <c r="U43" s="7"/>
      <c r="V43" s="9">
        <f t="shared" si="37"/>
        <v>23.333333333333332</v>
      </c>
      <c r="Y43" s="94" t="str">
        <f t="shared" si="26"/>
        <v>Honorable Mention</v>
      </c>
      <c r="Z43" s="57" t="str">
        <f t="shared" si="27"/>
        <v>'Crouching Dragon' by Brian Yurkowski
Judges Comments: nice leading lines, nice to see some color in the foliage along the road, feels good to look at, perhaps make it a panorama, hill top a little to sharp against the background</v>
      </c>
    </row>
    <row r="44" spans="1:26" s="8" customFormat="1" ht="41.25" customHeight="1">
      <c r="A44" s="33">
        <f t="shared" si="38"/>
        <v>30</v>
      </c>
      <c r="B44" s="33" t="s">
        <v>24</v>
      </c>
      <c r="C44" s="46" t="s">
        <v>151</v>
      </c>
      <c r="D44" s="34" t="s">
        <v>104</v>
      </c>
      <c r="E44" s="83">
        <v>25</v>
      </c>
      <c r="F44" s="84">
        <v>22</v>
      </c>
      <c r="G44" s="84">
        <v>23</v>
      </c>
      <c r="H44" s="69">
        <v>23.333333333333332</v>
      </c>
      <c r="I44" s="70" t="s">
        <v>7</v>
      </c>
      <c r="J44" s="85" t="s">
        <v>266</v>
      </c>
      <c r="L44" s="7" t="b">
        <f t="shared" si="28"/>
        <v>0</v>
      </c>
      <c r="M44" s="7">
        <f t="shared" si="29"/>
        <v>0</v>
      </c>
      <c r="N44" s="7" t="b">
        <f t="shared" si="30"/>
        <v>1</v>
      </c>
      <c r="O44" s="7">
        <f t="shared" si="31"/>
        <v>1</v>
      </c>
      <c r="P44" s="7" t="b">
        <f t="shared" si="32"/>
        <v>0</v>
      </c>
      <c r="Q44" s="7">
        <f t="shared" si="33"/>
        <v>0</v>
      </c>
      <c r="R44" s="7" t="b">
        <f t="shared" si="34"/>
        <v>0</v>
      </c>
      <c r="S44" s="7">
        <f t="shared" si="35"/>
        <v>0</v>
      </c>
      <c r="T44" s="7">
        <f t="shared" si="36"/>
        <v>3</v>
      </c>
      <c r="U44" s="7"/>
      <c r="V44" s="9">
        <f t="shared" si="37"/>
        <v>23.333333333333332</v>
      </c>
      <c r="Y44" s="94" t="str">
        <f t="shared" si="26"/>
        <v>Honorable Mention</v>
      </c>
      <c r="Z44" s="57" t="str">
        <f t="shared" si="27"/>
        <v>'Hope the Kids are Okay' by Gayvin Franson
Judges Comments: really great expression -makes the viewer feel side, good lighting, seems a touch oversaturated, nice color and color contrast, nice background, good catch light in the eyes, head feels green and the body feels blue.</v>
      </c>
    </row>
    <row r="45" spans="1:26" s="8" customFormat="1" ht="41.25" customHeight="1">
      <c r="A45" s="33">
        <f t="shared" si="38"/>
        <v>31</v>
      </c>
      <c r="B45" s="33" t="s">
        <v>24</v>
      </c>
      <c r="C45" s="46" t="s">
        <v>152</v>
      </c>
      <c r="D45" s="34" t="s">
        <v>116</v>
      </c>
      <c r="E45" s="83">
        <v>20</v>
      </c>
      <c r="F45" s="84">
        <v>27</v>
      </c>
      <c r="G45" s="84">
        <v>25</v>
      </c>
      <c r="H45" s="69">
        <v>24</v>
      </c>
      <c r="I45" s="70" t="s">
        <v>7</v>
      </c>
      <c r="J45" s="85" t="s">
        <v>267</v>
      </c>
      <c r="L45" s="7" t="b">
        <f t="shared" si="28"/>
        <v>0</v>
      </c>
      <c r="M45" s="7">
        <f t="shared" si="29"/>
        <v>0</v>
      </c>
      <c r="N45" s="7" t="b">
        <f t="shared" si="30"/>
        <v>1</v>
      </c>
      <c r="O45" s="7">
        <f t="shared" si="31"/>
        <v>1</v>
      </c>
      <c r="P45" s="7" t="b">
        <f t="shared" si="32"/>
        <v>0</v>
      </c>
      <c r="Q45" s="7">
        <f t="shared" si="33"/>
        <v>0</v>
      </c>
      <c r="R45" s="7" t="b">
        <f t="shared" si="34"/>
        <v>0</v>
      </c>
      <c r="S45" s="7">
        <f t="shared" si="35"/>
        <v>0</v>
      </c>
      <c r="T45" s="7">
        <f t="shared" si="36"/>
        <v>3</v>
      </c>
      <c r="U45" s="7"/>
      <c r="V45" s="9">
        <f t="shared" si="37"/>
        <v>24</v>
      </c>
      <c r="Y45" s="94" t="str">
        <f t="shared" si="26"/>
        <v>Honorable Mention</v>
      </c>
      <c r="Z45" s="57" t="str">
        <f t="shared" si="27"/>
        <v>'Loving the Spotlight' by Stephen Nicholson
Judges Comments: great title, she has no room to move - dancers should not be boxed in, nice off-center composition, nice detail and shadows on her legs</v>
      </c>
    </row>
    <row r="46" spans="1:26" s="8" customFormat="1" ht="41.25" customHeight="1">
      <c r="A46" s="33">
        <f t="shared" si="38"/>
        <v>32</v>
      </c>
      <c r="B46" s="33" t="s">
        <v>24</v>
      </c>
      <c r="C46" s="46" t="s">
        <v>157</v>
      </c>
      <c r="D46" s="34" t="s">
        <v>107</v>
      </c>
      <c r="E46" s="83">
        <v>25</v>
      </c>
      <c r="F46" s="84">
        <v>25</v>
      </c>
      <c r="G46" s="84">
        <v>23</v>
      </c>
      <c r="H46" s="69">
        <v>24.333333333333332</v>
      </c>
      <c r="I46" s="70" t="s">
        <v>7</v>
      </c>
      <c r="J46" s="85" t="s">
        <v>192</v>
      </c>
      <c r="L46" s="7" t="b">
        <f t="shared" si="28"/>
        <v>0</v>
      </c>
      <c r="M46" s="7">
        <f>IF(L46=TRUE,1,0)</f>
        <v>0</v>
      </c>
      <c r="N46" s="7" t="b">
        <f>AND($L$36=0,H46&gt;21.99)</f>
        <v>1</v>
      </c>
      <c r="O46" s="7">
        <f>IF(N46=TRUE,1,0)</f>
        <v>1</v>
      </c>
      <c r="P46" s="7" t="b">
        <f t="shared" si="32"/>
        <v>0</v>
      </c>
      <c r="Q46" s="7">
        <f>IF(P46=TRUE,2,0)</f>
        <v>0</v>
      </c>
      <c r="R46" s="7" t="b">
        <f t="shared" si="34"/>
        <v>0</v>
      </c>
      <c r="S46" s="7">
        <f>IF(R46=TRUE,1,0)</f>
        <v>0</v>
      </c>
      <c r="T46" s="7">
        <f>L46+(N46*2)+O46+P46+Q46</f>
        <v>3</v>
      </c>
      <c r="U46" s="7"/>
      <c r="V46" s="9">
        <f>H46</f>
        <v>24.333333333333332</v>
      </c>
      <c r="Y46" s="94" t="str">
        <f t="shared" si="26"/>
        <v>Honorable Mention</v>
      </c>
      <c r="Z46" s="57" t="str">
        <f t="shared" si="27"/>
        <v>'Ran' by Gordon Sukut
Judges Comments: nice colors, not a flattering pose, a solid color bathing suit to contrast with the water may work better, need an S curve in the body</v>
      </c>
    </row>
    <row r="47" spans="1:26" s="8" customFormat="1" ht="41.25" customHeight="1">
      <c r="A47" s="33">
        <f t="shared" si="38"/>
        <v>33</v>
      </c>
      <c r="B47" s="33" t="s">
        <v>24</v>
      </c>
      <c r="C47" s="46" t="s">
        <v>156</v>
      </c>
      <c r="D47" s="34" t="s">
        <v>110</v>
      </c>
      <c r="E47" s="83">
        <v>25</v>
      </c>
      <c r="F47" s="84">
        <v>25</v>
      </c>
      <c r="G47" s="84">
        <v>27</v>
      </c>
      <c r="H47" s="69">
        <v>25.666666666666668</v>
      </c>
      <c r="I47" s="70" t="s">
        <v>7</v>
      </c>
      <c r="J47" s="85" t="s">
        <v>191</v>
      </c>
      <c r="L47" s="7" t="b">
        <f t="shared" si="28"/>
        <v>0</v>
      </c>
      <c r="M47" s="7">
        <f>IF(L47=TRUE,1,0)</f>
        <v>0</v>
      </c>
      <c r="N47" s="7" t="b">
        <f>AND($L$36=0,H47&gt;21.99)</f>
        <v>1</v>
      </c>
      <c r="O47" s="7">
        <f>IF(N47=TRUE,1,0)</f>
        <v>1</v>
      </c>
      <c r="P47" s="7" t="b">
        <f t="shared" si="32"/>
        <v>0</v>
      </c>
      <c r="Q47" s="7">
        <f>IF(P47=TRUE,2,0)</f>
        <v>0</v>
      </c>
      <c r="R47" s="7" t="b">
        <f t="shared" si="34"/>
        <v>0</v>
      </c>
      <c r="S47" s="7">
        <f>IF(R47=TRUE,1,0)</f>
        <v>0</v>
      </c>
      <c r="T47" s="7">
        <f>L47+(N47*2)+O47+P47+Q47</f>
        <v>3</v>
      </c>
      <c r="U47" s="7"/>
      <c r="V47" s="9">
        <f>H47</f>
        <v>25.666666666666668</v>
      </c>
      <c r="Y47" s="94" t="str">
        <f t="shared" si="26"/>
        <v>Honorable Mention</v>
      </c>
      <c r="Z47" s="57" t="str">
        <f t="shared" si="27"/>
        <v>'Poof' by Ken Greenhorn
Judges Comments: great impact, light in the background is a bit distracting and in the wrong spot, face is a little too sharp (when seen close up), really well done</v>
      </c>
    </row>
    <row r="48" spans="1:26" s="22" customFormat="1" ht="41.25" customHeight="1">
      <c r="A48" s="33">
        <f t="shared" si="38"/>
        <v>34</v>
      </c>
      <c r="B48" s="33" t="s">
        <v>24</v>
      </c>
      <c r="C48" s="46" t="s">
        <v>154</v>
      </c>
      <c r="D48" s="34" t="s">
        <v>36</v>
      </c>
      <c r="E48" s="83">
        <v>24</v>
      </c>
      <c r="F48" s="84">
        <v>28</v>
      </c>
      <c r="G48" s="84">
        <v>28</v>
      </c>
      <c r="H48" s="69">
        <v>26.666666666666668</v>
      </c>
      <c r="I48" s="70" t="s">
        <v>7</v>
      </c>
      <c r="J48" s="85" t="s">
        <v>189</v>
      </c>
      <c r="L48" s="21" t="b">
        <f t="shared" si="28"/>
        <v>0</v>
      </c>
      <c r="M48" s="21">
        <f>IF(L48=TRUE,1,0)</f>
        <v>0</v>
      </c>
      <c r="N48" s="21" t="b">
        <f>AND($L$36=0,H48&gt;21.99)</f>
        <v>1</v>
      </c>
      <c r="O48" s="21">
        <f>IF(N48=TRUE,1,0)</f>
        <v>1</v>
      </c>
      <c r="P48" s="21" t="b">
        <f t="shared" si="32"/>
        <v>0</v>
      </c>
      <c r="Q48" s="21">
        <f>IF(P48=TRUE,2,0)</f>
        <v>0</v>
      </c>
      <c r="R48" s="21" t="b">
        <f t="shared" si="34"/>
        <v>0</v>
      </c>
      <c r="S48" s="21">
        <f>IF(R48=TRUE,1,0)</f>
        <v>0</v>
      </c>
      <c r="T48" s="21">
        <f>L48+(N48*2)+O48+P48+Q48</f>
        <v>3</v>
      </c>
      <c r="U48" s="21"/>
      <c r="V48" s="23">
        <f>H48</f>
        <v>26.666666666666668</v>
      </c>
      <c r="Y48" s="94" t="str">
        <f t="shared" si="26"/>
        <v>Honorable Mention</v>
      </c>
      <c r="Z48" s="57" t="str">
        <f t="shared" si="27"/>
        <v>'Nature's Neon' by Jannik Plaetner
Judges Comments: nice to see some color in the northern lights, good detail in the church, composition is a little weak, beautiful exposure, nice to see some reflection in the windows</v>
      </c>
    </row>
    <row r="49" spans="1:26" s="8" customFormat="1" ht="41.25" customHeight="1">
      <c r="A49" s="35">
        <f t="shared" si="38"/>
        <v>35</v>
      </c>
      <c r="B49" s="35" t="s">
        <v>24</v>
      </c>
      <c r="C49" s="50" t="s">
        <v>160</v>
      </c>
      <c r="D49" s="36" t="s">
        <v>108</v>
      </c>
      <c r="E49" s="86">
        <v>29</v>
      </c>
      <c r="F49" s="87">
        <v>29</v>
      </c>
      <c r="G49" s="87">
        <v>27</v>
      </c>
      <c r="H49" s="74">
        <v>28.333333333333332</v>
      </c>
      <c r="I49" s="75" t="s">
        <v>9</v>
      </c>
      <c r="J49" s="88" t="s">
        <v>194</v>
      </c>
      <c r="L49" s="7" t="b">
        <f t="shared" si="28"/>
        <v>0</v>
      </c>
      <c r="M49" s="7">
        <f>IF(L49=TRUE,1,0)</f>
        <v>0</v>
      </c>
      <c r="N49" s="7" t="b">
        <f>AND($L$36=0,H49&gt;21.99)</f>
        <v>1</v>
      </c>
      <c r="O49" s="7">
        <f>IF(N49=TRUE,1,0)</f>
        <v>1</v>
      </c>
      <c r="P49" s="7" t="b">
        <f t="shared" si="32"/>
        <v>1</v>
      </c>
      <c r="Q49" s="7">
        <f>IF(P49=TRUE,2,0)</f>
        <v>2</v>
      </c>
      <c r="R49" s="7" t="b">
        <f t="shared" si="34"/>
        <v>1</v>
      </c>
      <c r="S49" s="7">
        <f>IF(R49=TRUE,1,0)</f>
        <v>1</v>
      </c>
      <c r="T49" s="7">
        <f>L49+(N49*2)+O49+P49+Q49</f>
        <v>6</v>
      </c>
      <c r="U49" s="7"/>
      <c r="V49" s="9">
        <f>H49</f>
        <v>28.333333333333332</v>
      </c>
      <c r="Y49" s="94" t="str">
        <f t="shared" si="26"/>
        <v>Print of the Month</v>
      </c>
      <c r="Z49" s="57" t="str">
        <f t="shared" si="27"/>
        <v>'The Play at Third' by Brent Just
Judges Comments: awesome moment capture, technically well done, nice crop - suits the composition, great colors, you can feel the tension </v>
      </c>
    </row>
    <row r="50" spans="1:21" s="11" customFormat="1" ht="20.25">
      <c r="A50" s="37"/>
      <c r="B50" s="37"/>
      <c r="C50" s="51"/>
      <c r="D50" s="39"/>
      <c r="E50" s="38"/>
      <c r="F50" s="38"/>
      <c r="G50" s="38"/>
      <c r="H50" s="77"/>
      <c r="I50" s="80"/>
      <c r="J50" s="51"/>
      <c r="K50" s="105" t="str">
        <f>IF(R51=TRUE,"TIE"," ")</f>
        <v> </v>
      </c>
      <c r="L50" s="10"/>
      <c r="M50" s="10"/>
      <c r="N50" s="10"/>
      <c r="O50" s="10"/>
      <c r="P50" s="10"/>
      <c r="Q50" s="10"/>
      <c r="R50" s="10"/>
      <c r="S50" s="10"/>
      <c r="T50" s="10"/>
      <c r="U50" s="10"/>
    </row>
    <row r="51" spans="1:19" ht="20.25">
      <c r="A51" s="25">
        <f>MAX(A37:A50)</f>
        <v>35</v>
      </c>
      <c r="B51" s="25"/>
      <c r="C51" s="48" t="s">
        <v>23</v>
      </c>
      <c r="D51" s="32" t="s">
        <v>18</v>
      </c>
      <c r="E51" s="28">
        <v>10</v>
      </c>
      <c r="F51" s="28"/>
      <c r="G51" s="28"/>
      <c r="H51" s="78"/>
      <c r="K51" s="105"/>
      <c r="L51" s="12" t="str">
        <f>IF(MAX(H37:H50)&lt;22,MAX(H34:H50)," ")</f>
        <v> </v>
      </c>
      <c r="M51" s="12"/>
      <c r="P51" s="12">
        <f>IF(L51&gt;21.99,MAX(H37:H50)," ")</f>
        <v>28.333333333333332</v>
      </c>
      <c r="R51" s="6" t="b">
        <f>OR(R52&gt;1,L52&gt;1)</f>
        <v>0</v>
      </c>
      <c r="S51" s="6"/>
    </row>
    <row r="52" spans="1:21" s="15" customFormat="1" ht="20.25">
      <c r="A52" s="40"/>
      <c r="B52" s="40"/>
      <c r="C52" s="54"/>
      <c r="D52" s="44"/>
      <c r="E52" s="43"/>
      <c r="F52" s="43"/>
      <c r="G52" s="43"/>
      <c r="H52" s="81"/>
      <c r="I52" s="82"/>
      <c r="J52" s="54"/>
      <c r="K52" s="105"/>
      <c r="L52" s="1">
        <f>SUM(M53:M63)</f>
        <v>0</v>
      </c>
      <c r="M52" s="1"/>
      <c r="N52" s="13"/>
      <c r="O52" s="13"/>
      <c r="P52" s="13"/>
      <c r="Q52" s="13"/>
      <c r="R52" s="1">
        <f>SUM(S53:S63)</f>
        <v>1</v>
      </c>
      <c r="S52" s="1"/>
      <c r="T52" s="13"/>
      <c r="U52" s="13"/>
    </row>
    <row r="53" spans="1:26" s="8" customFormat="1" ht="42.75" customHeight="1">
      <c r="A53" s="33">
        <f>A51+1</f>
        <v>36</v>
      </c>
      <c r="B53" s="33" t="s">
        <v>25</v>
      </c>
      <c r="C53" s="46" t="s">
        <v>186</v>
      </c>
      <c r="D53" s="34" t="s">
        <v>246</v>
      </c>
      <c r="E53" s="83">
        <v>10</v>
      </c>
      <c r="F53" s="84">
        <v>22</v>
      </c>
      <c r="G53" s="84">
        <v>9</v>
      </c>
      <c r="H53" s="69">
        <v>13.666666666666666</v>
      </c>
      <c r="I53" s="70" t="s">
        <v>4</v>
      </c>
      <c r="J53" s="85" t="s">
        <v>271</v>
      </c>
      <c r="L53" s="7" t="b">
        <f aca="true" t="shared" si="39" ref="L53:L60">AND($L$64&lt;22,H53=$L$64)</f>
        <v>0</v>
      </c>
      <c r="M53" s="7">
        <f>IF(L53=TRUE,1,0)</f>
        <v>0</v>
      </c>
      <c r="N53" s="7" t="b">
        <f>AND($L$36=0,H53&gt;21.99)</f>
        <v>0</v>
      </c>
      <c r="O53" s="7">
        <f>IF(N53=TRUE,1,0)</f>
        <v>0</v>
      </c>
      <c r="P53" s="7" t="b">
        <f aca="true" t="shared" si="40" ref="P53:P60">AND($L$36=0,H53=$P$64)</f>
        <v>0</v>
      </c>
      <c r="Q53" s="7">
        <f>IF(P53=TRUE,2,0)</f>
        <v>0</v>
      </c>
      <c r="R53" s="7" t="b">
        <f aca="true" t="shared" si="41" ref="R53:R60">AND(T53=MAX($T$53:$T$63))</f>
        <v>0</v>
      </c>
      <c r="S53" s="7">
        <f>IF(R53=TRUE,1,0)</f>
        <v>0</v>
      </c>
      <c r="T53" s="7">
        <f>L53+(N53*2)+O53+P53+Q53</f>
        <v>0</v>
      </c>
      <c r="U53" s="7"/>
      <c r="V53" s="9">
        <f>H53</f>
        <v>13.666666666666666</v>
      </c>
      <c r="Y53" s="94">
        <f aca="true" t="shared" si="42" ref="Y53:Y62">IF(I53="HM","Honorable Mention",IF(I53="PM","Print of the Month",""))</f>
      </c>
      <c r="Z53" s="57" t="str">
        <f aca="true" t="shared" si="43" ref="Z53:Z62">CONCATENATE("'",C53,"'"," by ",D53,CHAR(10),X53,CHAR(10),CHAR(10),"Judges Comments: ",J53)</f>
        <v>'After 12 Years, Finally Grad' by Gary Gosser
Judges Comments: not an interesting composition, lots of potential with the dress color and background, do something different with her fingers, makes you wonder if the 2nd person is supposed to be there, lighting could use some work (too much from overhead)</v>
      </c>
    </row>
    <row r="54" spans="1:26" s="22" customFormat="1" ht="42.75" customHeight="1">
      <c r="A54" s="33">
        <f>A53+1</f>
        <v>37</v>
      </c>
      <c r="B54" s="33" t="s">
        <v>25</v>
      </c>
      <c r="C54" s="46" t="s">
        <v>164</v>
      </c>
      <c r="D54" s="34" t="s">
        <v>130</v>
      </c>
      <c r="E54" s="83">
        <v>10</v>
      </c>
      <c r="F54" s="84">
        <v>20</v>
      </c>
      <c r="G54" s="84">
        <v>12</v>
      </c>
      <c r="H54" s="69">
        <v>14</v>
      </c>
      <c r="I54" s="70" t="s">
        <v>4</v>
      </c>
      <c r="J54" s="85" t="s">
        <v>181</v>
      </c>
      <c r="L54" s="21" t="b">
        <f t="shared" si="39"/>
        <v>0</v>
      </c>
      <c r="M54" s="21">
        <f>IF(L54=TRUE,1,0)</f>
        <v>0</v>
      </c>
      <c r="N54" s="21" t="b">
        <f>AND($L$36=0,H54&gt;21.99)</f>
        <v>0</v>
      </c>
      <c r="O54" s="21">
        <f>IF(N54=TRUE,1,0)</f>
        <v>0</v>
      </c>
      <c r="P54" s="21" t="b">
        <f t="shared" si="40"/>
        <v>0</v>
      </c>
      <c r="Q54" s="21">
        <f>IF(P54=TRUE,2,0)</f>
        <v>0</v>
      </c>
      <c r="R54" s="21" t="b">
        <f t="shared" si="41"/>
        <v>0</v>
      </c>
      <c r="S54" s="21">
        <f>IF(R54=TRUE,1,0)</f>
        <v>0</v>
      </c>
      <c r="T54" s="21">
        <f>L54+(N54*2)+O54+P54+Q54</f>
        <v>0</v>
      </c>
      <c r="U54" s="21"/>
      <c r="V54" s="23">
        <f>H54</f>
        <v>14</v>
      </c>
      <c r="Y54" s="94">
        <f t="shared" si="42"/>
      </c>
      <c r="Z54" s="57" t="str">
        <f t="shared" si="43"/>
        <v>'Family Portrait' by Wayne Corbett
Judges Comments: over-processed for a portrait image, mother's head is floating, father is distracting (not looking the same direction as the rest)</v>
      </c>
    </row>
    <row r="55" spans="1:26" s="8" customFormat="1" ht="42.75" customHeight="1">
      <c r="A55" s="33">
        <f aca="true" t="shared" si="44" ref="A55:A62">A54+1</f>
        <v>38</v>
      </c>
      <c r="B55" s="33" t="s">
        <v>25</v>
      </c>
      <c r="C55" s="46" t="s">
        <v>165</v>
      </c>
      <c r="D55" s="34" t="s">
        <v>107</v>
      </c>
      <c r="E55" s="83">
        <v>10</v>
      </c>
      <c r="F55" s="84">
        <v>22</v>
      </c>
      <c r="G55" s="84">
        <v>14</v>
      </c>
      <c r="H55" s="69">
        <v>15.333333333333334</v>
      </c>
      <c r="I55" s="70" t="s">
        <v>4</v>
      </c>
      <c r="J55" s="85" t="s">
        <v>182</v>
      </c>
      <c r="L55" s="7" t="b">
        <f t="shared" si="39"/>
        <v>0</v>
      </c>
      <c r="M55" s="7">
        <f aca="true" t="shared" si="45" ref="M55:M60">IF(L55=TRUE,1,0)</f>
        <v>0</v>
      </c>
      <c r="N55" s="7" t="b">
        <f aca="true" t="shared" si="46" ref="N55:N60">AND($L$36=0,H55&gt;21.99)</f>
        <v>0</v>
      </c>
      <c r="O55" s="7">
        <f aca="true" t="shared" si="47" ref="O55:O60">IF(N55=TRUE,1,0)</f>
        <v>0</v>
      </c>
      <c r="P55" s="7" t="b">
        <f t="shared" si="40"/>
        <v>0</v>
      </c>
      <c r="Q55" s="7">
        <f aca="true" t="shared" si="48" ref="Q55:Q60">IF(P55=TRUE,2,0)</f>
        <v>0</v>
      </c>
      <c r="R55" s="7" t="b">
        <f t="shared" si="41"/>
        <v>0</v>
      </c>
      <c r="S55" s="7">
        <f aca="true" t="shared" si="49" ref="S55:S60">IF(R55=TRUE,1,0)</f>
        <v>0</v>
      </c>
      <c r="T55" s="7">
        <f aca="true" t="shared" si="50" ref="T55:T60">L55+(N55*2)+O55+P55+Q55</f>
        <v>0</v>
      </c>
      <c r="U55" s="7"/>
      <c r="V55" s="9">
        <f aca="true" t="shared" si="51" ref="V55:V60">H55</f>
        <v>15.333333333333334</v>
      </c>
      <c r="Y55" s="94">
        <f t="shared" si="42"/>
      </c>
      <c r="Z55" s="57" t="str">
        <f t="shared" si="43"/>
        <v>'Girl with Iphone' by Gordon Sukut
Judges Comments: beautifully lit, nothing is in focus, title helps to explain the image, captured in an interesting way</v>
      </c>
    </row>
    <row r="56" spans="1:26" s="8" customFormat="1" ht="42.75" customHeight="1">
      <c r="A56" s="33">
        <f t="shared" si="44"/>
        <v>39</v>
      </c>
      <c r="B56" s="33" t="s">
        <v>25</v>
      </c>
      <c r="C56" s="46" t="s">
        <v>163</v>
      </c>
      <c r="D56" s="34" t="s">
        <v>103</v>
      </c>
      <c r="E56" s="83">
        <v>12</v>
      </c>
      <c r="F56" s="84">
        <v>25</v>
      </c>
      <c r="G56" s="84">
        <v>18</v>
      </c>
      <c r="H56" s="69">
        <v>18.333333333333332</v>
      </c>
      <c r="I56" s="70" t="s">
        <v>4</v>
      </c>
      <c r="J56" s="85" t="s">
        <v>180</v>
      </c>
      <c r="L56" s="7" t="b">
        <f t="shared" si="39"/>
        <v>0</v>
      </c>
      <c r="M56" s="7">
        <f t="shared" si="45"/>
        <v>0</v>
      </c>
      <c r="N56" s="7" t="b">
        <f t="shared" si="46"/>
        <v>0</v>
      </c>
      <c r="O56" s="7">
        <f t="shared" si="47"/>
        <v>0</v>
      </c>
      <c r="P56" s="7" t="b">
        <f t="shared" si="40"/>
        <v>0</v>
      </c>
      <c r="Q56" s="7">
        <f t="shared" si="48"/>
        <v>0</v>
      </c>
      <c r="R56" s="7" t="b">
        <f t="shared" si="41"/>
        <v>0</v>
      </c>
      <c r="S56" s="7">
        <f t="shared" si="49"/>
        <v>0</v>
      </c>
      <c r="T56" s="7">
        <f t="shared" si="50"/>
        <v>0</v>
      </c>
      <c r="U56" s="7"/>
      <c r="V56" s="9">
        <f t="shared" si="51"/>
        <v>18.333333333333332</v>
      </c>
      <c r="Y56" s="94">
        <f t="shared" si="42"/>
      </c>
      <c r="Z56" s="57" t="str">
        <f t="shared" si="43"/>
        <v>'Dare Me' by Amy Wildeman
Judges Comments: lighting could use some work, take down some of the highlights, composition is good, perhaps move her off center - the curve saves the composition</v>
      </c>
    </row>
    <row r="57" spans="1:26" s="8" customFormat="1" ht="42.75" customHeight="1">
      <c r="A57" s="33">
        <f t="shared" si="44"/>
        <v>40</v>
      </c>
      <c r="B57" s="33" t="s">
        <v>25</v>
      </c>
      <c r="C57" s="46" t="s">
        <v>168</v>
      </c>
      <c r="D57" s="34" t="s">
        <v>116</v>
      </c>
      <c r="E57" s="83">
        <v>15</v>
      </c>
      <c r="F57" s="84">
        <v>26</v>
      </c>
      <c r="G57" s="84">
        <v>21</v>
      </c>
      <c r="H57" s="69">
        <v>20.666666666666668</v>
      </c>
      <c r="I57" s="70" t="s">
        <v>4</v>
      </c>
      <c r="J57" s="85" t="s">
        <v>270</v>
      </c>
      <c r="L57" s="7" t="b">
        <f t="shared" si="39"/>
        <v>0</v>
      </c>
      <c r="M57" s="7">
        <f t="shared" si="45"/>
        <v>0</v>
      </c>
      <c r="N57" s="7" t="b">
        <f t="shared" si="46"/>
        <v>0</v>
      </c>
      <c r="O57" s="7">
        <f t="shared" si="47"/>
        <v>0</v>
      </c>
      <c r="P57" s="7" t="b">
        <f t="shared" si="40"/>
        <v>0</v>
      </c>
      <c r="Q57" s="7">
        <f t="shared" si="48"/>
        <v>0</v>
      </c>
      <c r="R57" s="7" t="b">
        <f t="shared" si="41"/>
        <v>0</v>
      </c>
      <c r="S57" s="7">
        <f t="shared" si="49"/>
        <v>0</v>
      </c>
      <c r="T57" s="7">
        <f t="shared" si="50"/>
        <v>0</v>
      </c>
      <c r="U57" s="7"/>
      <c r="V57" s="9">
        <f t="shared" si="51"/>
        <v>20.666666666666668</v>
      </c>
      <c r="Y57" s="94">
        <f t="shared" si="42"/>
      </c>
      <c r="Z57" s="57" t="str">
        <f t="shared" si="43"/>
        <v>'Rock Star with Classical Training' by Stephen Nicholson
Judges Comments: highlights in background are distracting, lighting on the face is a little flat, arm and the violin needs a little more room at the side, nice triangle in the left arm, might make a great high contrast B&amp;W with more background</v>
      </c>
    </row>
    <row r="58" spans="1:26" s="8" customFormat="1" ht="42.75" customHeight="1">
      <c r="A58" s="33">
        <f t="shared" si="44"/>
        <v>41</v>
      </c>
      <c r="B58" s="33" t="s">
        <v>25</v>
      </c>
      <c r="C58" s="46" t="s">
        <v>161</v>
      </c>
      <c r="D58" s="34" t="s">
        <v>104</v>
      </c>
      <c r="E58" s="83">
        <v>23</v>
      </c>
      <c r="F58" s="84">
        <v>29</v>
      </c>
      <c r="G58" s="84">
        <v>16</v>
      </c>
      <c r="H58" s="69">
        <v>22.666666666666668</v>
      </c>
      <c r="I58" s="70" t="s">
        <v>7</v>
      </c>
      <c r="J58" s="85" t="s">
        <v>178</v>
      </c>
      <c r="L58" s="7" t="b">
        <f t="shared" si="39"/>
        <v>0</v>
      </c>
      <c r="M58" s="7">
        <f t="shared" si="45"/>
        <v>0</v>
      </c>
      <c r="N58" s="7" t="b">
        <f t="shared" si="46"/>
        <v>1</v>
      </c>
      <c r="O58" s="7">
        <f t="shared" si="47"/>
        <v>1</v>
      </c>
      <c r="P58" s="7" t="b">
        <f t="shared" si="40"/>
        <v>0</v>
      </c>
      <c r="Q58" s="7">
        <f t="shared" si="48"/>
        <v>0</v>
      </c>
      <c r="R58" s="7" t="b">
        <f t="shared" si="41"/>
        <v>0</v>
      </c>
      <c r="S58" s="7">
        <f t="shared" si="49"/>
        <v>0</v>
      </c>
      <c r="T58" s="7">
        <f t="shared" si="50"/>
        <v>3</v>
      </c>
      <c r="U58" s="7"/>
      <c r="V58" s="9">
        <f t="shared" si="51"/>
        <v>22.666666666666668</v>
      </c>
      <c r="Y58" s="94" t="str">
        <f t="shared" si="42"/>
        <v>Honorable Mention</v>
      </c>
      <c r="Z58" s="57" t="str">
        <f t="shared" si="43"/>
        <v>'An Ancestor?' by Gayvin Franson
Judges Comments: nice subtle colors, nice blending into the background, nice choice of mat - it suits the subject, somewhat oversaturated, lighting on the eyes is a little weak</v>
      </c>
    </row>
    <row r="59" spans="1:26" s="8" customFormat="1" ht="42.75" customHeight="1">
      <c r="A59" s="33">
        <f t="shared" si="44"/>
        <v>42</v>
      </c>
      <c r="B59" s="33" t="s">
        <v>25</v>
      </c>
      <c r="C59" s="46" t="s">
        <v>166</v>
      </c>
      <c r="D59" s="34" t="s">
        <v>111</v>
      </c>
      <c r="E59" s="83">
        <v>23</v>
      </c>
      <c r="F59" s="84">
        <v>26</v>
      </c>
      <c r="G59" s="84">
        <v>25</v>
      </c>
      <c r="H59" s="69">
        <v>24.666666666666668</v>
      </c>
      <c r="I59" s="70" t="s">
        <v>7</v>
      </c>
      <c r="J59" s="85" t="s">
        <v>183</v>
      </c>
      <c r="L59" s="7" t="b">
        <f t="shared" si="39"/>
        <v>0</v>
      </c>
      <c r="M59" s="7">
        <f t="shared" si="45"/>
        <v>0</v>
      </c>
      <c r="N59" s="7" t="b">
        <f t="shared" si="46"/>
        <v>1</v>
      </c>
      <c r="O59" s="7">
        <f t="shared" si="47"/>
        <v>1</v>
      </c>
      <c r="P59" s="7" t="b">
        <f t="shared" si="40"/>
        <v>0</v>
      </c>
      <c r="Q59" s="7">
        <f t="shared" si="48"/>
        <v>0</v>
      </c>
      <c r="R59" s="7" t="b">
        <f t="shared" si="41"/>
        <v>0</v>
      </c>
      <c r="S59" s="7">
        <f t="shared" si="49"/>
        <v>0</v>
      </c>
      <c r="T59" s="7">
        <f t="shared" si="50"/>
        <v>3</v>
      </c>
      <c r="U59" s="7"/>
      <c r="V59" s="9">
        <f t="shared" si="51"/>
        <v>24.666666666666668</v>
      </c>
      <c r="Y59" s="94" t="str">
        <f t="shared" si="42"/>
        <v>Honorable Mention</v>
      </c>
      <c r="Z59" s="57" t="str">
        <f t="shared" si="43"/>
        <v>'My Blue Overcoat' by Barry Singer
Judges Comments: interesting image, nice choice of subject matter, watch the motion blur on the hands, the capture of the face is well done, nice contrast between blue and white is nice</v>
      </c>
    </row>
    <row r="60" spans="1:26" s="8" customFormat="1" ht="63" customHeight="1">
      <c r="A60" s="33">
        <f t="shared" si="44"/>
        <v>43</v>
      </c>
      <c r="B60" s="33" t="s">
        <v>25</v>
      </c>
      <c r="C60" s="46" t="s">
        <v>167</v>
      </c>
      <c r="D60" s="34" t="s">
        <v>110</v>
      </c>
      <c r="E60" s="83">
        <v>29</v>
      </c>
      <c r="F60" s="84">
        <v>27</v>
      </c>
      <c r="G60" s="84">
        <v>26</v>
      </c>
      <c r="H60" s="69">
        <v>27.333333333333332</v>
      </c>
      <c r="I60" s="70" t="s">
        <v>7</v>
      </c>
      <c r="J60" s="85" t="s">
        <v>184</v>
      </c>
      <c r="L60" s="7" t="b">
        <f t="shared" si="39"/>
        <v>0</v>
      </c>
      <c r="M60" s="7">
        <f t="shared" si="45"/>
        <v>0</v>
      </c>
      <c r="N60" s="7" t="b">
        <f t="shared" si="46"/>
        <v>1</v>
      </c>
      <c r="O60" s="7">
        <f t="shared" si="47"/>
        <v>1</v>
      </c>
      <c r="P60" s="7" t="b">
        <f t="shared" si="40"/>
        <v>0</v>
      </c>
      <c r="Q60" s="7">
        <f t="shared" si="48"/>
        <v>0</v>
      </c>
      <c r="R60" s="7" t="b">
        <f t="shared" si="41"/>
        <v>0</v>
      </c>
      <c r="S60" s="7">
        <f t="shared" si="49"/>
        <v>0</v>
      </c>
      <c r="T60" s="7">
        <f t="shared" si="50"/>
        <v>3</v>
      </c>
      <c r="U60" s="7"/>
      <c r="V60" s="9">
        <f t="shared" si="51"/>
        <v>27.333333333333332</v>
      </c>
      <c r="Y60" s="94" t="str">
        <f t="shared" si="42"/>
        <v>Honorable Mention</v>
      </c>
      <c r="Z60" s="57" t="str">
        <f t="shared" si="43"/>
        <v>'Pink' by Ken Greenhorn
Judges Comments: beautifully lit, nice colors, nothing blown out, blend out the puffiness under her eye and highlight under her chin, wish we could see more of her outfit</v>
      </c>
    </row>
    <row r="61" spans="1:26" s="8" customFormat="1" ht="42.75" customHeight="1">
      <c r="A61" s="33">
        <f t="shared" si="44"/>
        <v>44</v>
      </c>
      <c r="B61" s="33" t="s">
        <v>25</v>
      </c>
      <c r="C61" s="46" t="s">
        <v>169</v>
      </c>
      <c r="D61" s="34" t="s">
        <v>124</v>
      </c>
      <c r="E61" s="83">
        <v>29</v>
      </c>
      <c r="F61" s="84">
        <v>29</v>
      </c>
      <c r="G61" s="84">
        <v>29</v>
      </c>
      <c r="H61" s="69">
        <v>29</v>
      </c>
      <c r="I61" s="70" t="s">
        <v>7</v>
      </c>
      <c r="J61" s="85" t="s">
        <v>185</v>
      </c>
      <c r="L61" s="7" t="b">
        <f>AND($L$64&lt;22,H61=$L$64)</f>
        <v>0</v>
      </c>
      <c r="M61" s="7">
        <f>IF(L61=TRUE,1,0)</f>
        <v>0</v>
      </c>
      <c r="N61" s="7" t="b">
        <f>AND($L$36=0,H61&gt;21.99)</f>
        <v>1</v>
      </c>
      <c r="O61" s="7">
        <f>IF(N61=TRUE,1,0)</f>
        <v>1</v>
      </c>
      <c r="P61" s="7" t="b">
        <f>AND($L$36=0,H61=$P$64)</f>
        <v>0</v>
      </c>
      <c r="Q61" s="7">
        <f>IF(P61=TRUE,2,0)</f>
        <v>0</v>
      </c>
      <c r="R61" s="7" t="b">
        <f>AND(T61=MAX($T$53:$T$63))</f>
        <v>0</v>
      </c>
      <c r="S61" s="7">
        <f>IF(R61=TRUE,1,0)</f>
        <v>0</v>
      </c>
      <c r="T61" s="7">
        <f>L61+(N61*2)+O61+P61+Q61</f>
        <v>3</v>
      </c>
      <c r="U61" s="7"/>
      <c r="V61" s="9">
        <f>H61</f>
        <v>29</v>
      </c>
      <c r="Y61" s="94" t="str">
        <f t="shared" si="42"/>
        <v>Honorable Mention</v>
      </c>
      <c r="Z61" s="57" t="str">
        <f t="shared" si="43"/>
        <v>'The Look' by Jamie Cleveland
Judges Comments: hair and expression is beautiful, adjust some of the hair to help the silhouette, really good crop, powerful mood piece, placement of the hand is good</v>
      </c>
    </row>
    <row r="62" spans="1:26" s="8" customFormat="1" ht="63" customHeight="1">
      <c r="A62" s="35">
        <f t="shared" si="44"/>
        <v>45</v>
      </c>
      <c r="B62" s="35" t="s">
        <v>25</v>
      </c>
      <c r="C62" s="50" t="s">
        <v>162</v>
      </c>
      <c r="D62" s="36" t="s">
        <v>36</v>
      </c>
      <c r="E62" s="86">
        <v>30</v>
      </c>
      <c r="F62" s="87">
        <v>29</v>
      </c>
      <c r="G62" s="87">
        <v>30</v>
      </c>
      <c r="H62" s="74">
        <v>29.666666666666668</v>
      </c>
      <c r="I62" s="75" t="s">
        <v>9</v>
      </c>
      <c r="J62" s="88" t="s">
        <v>179</v>
      </c>
      <c r="L62" s="7" t="b">
        <f>AND($L$64&lt;22,H62=$L$64)</f>
        <v>0</v>
      </c>
      <c r="M62" s="7">
        <f>IF(L62=TRUE,1,0)</f>
        <v>0</v>
      </c>
      <c r="N62" s="7" t="b">
        <f>AND($L$36=0,H62&gt;21.99)</f>
        <v>1</v>
      </c>
      <c r="O62" s="7">
        <f>IF(N62=TRUE,1,0)</f>
        <v>1</v>
      </c>
      <c r="P62" s="7" t="b">
        <f>AND($L$36=0,H62=$P$64)</f>
        <v>1</v>
      </c>
      <c r="Q62" s="7">
        <f>IF(P62=TRUE,2,0)</f>
        <v>2</v>
      </c>
      <c r="R62" s="7" t="b">
        <f>AND(T62=MAX($T$53:$T$63))</f>
        <v>1</v>
      </c>
      <c r="S62" s="7">
        <f>IF(R62=TRUE,1,0)</f>
        <v>1</v>
      </c>
      <c r="T62" s="7">
        <f>L62+(N62*2)+O62+P62+Q62</f>
        <v>6</v>
      </c>
      <c r="U62" s="7"/>
      <c r="V62" s="9">
        <f>H62</f>
        <v>29.666666666666668</v>
      </c>
      <c r="Y62" s="94" t="str">
        <f t="shared" si="42"/>
        <v>Print of the Month</v>
      </c>
      <c r="Z62" s="57" t="str">
        <f t="shared" si="43"/>
        <v>'Beach Girls' by Jannik Plaetner
Judges Comments: love this shot, good choice of using red buckets, composition done perfectly, beautiful background</v>
      </c>
    </row>
    <row r="63" spans="1:4" ht="20.25">
      <c r="A63" s="25"/>
      <c r="D63" s="45"/>
    </row>
    <row r="64" spans="1:16" ht="20.25">
      <c r="A64" s="25"/>
      <c r="L64" s="12" t="str">
        <f>IF(MAX(H53:H63)&lt;22,MAX(H50:H63)," ")</f>
        <v> </v>
      </c>
      <c r="M64" s="12"/>
      <c r="P64" s="12">
        <f>IF(L64&gt;21.99,MAX(H53:H63)," ")</f>
        <v>29.666666666666668</v>
      </c>
    </row>
  </sheetData>
  <sheetProtection/>
  <mergeCells count="10">
    <mergeCell ref="C1:H1"/>
    <mergeCell ref="R1:R5"/>
    <mergeCell ref="E4:G4"/>
    <mergeCell ref="K50:K52"/>
    <mergeCell ref="K6:K8"/>
    <mergeCell ref="K19:K21"/>
    <mergeCell ref="K34:K36"/>
    <mergeCell ref="L1:M5"/>
    <mergeCell ref="N1:O5"/>
    <mergeCell ref="P1:Q5"/>
  </mergeCells>
  <printOptions/>
  <pageMargins left="0.2362204724409449" right="0.2362204724409449" top="0.7480314960629921" bottom="0.7480314960629921" header="0.31496062992125984" footer="0.31496062992125984"/>
  <pageSetup fitToHeight="0" fitToWidth="1" horizontalDpi="300" verticalDpi="300" orientation="landscape" scale="53" r:id="rId1"/>
  <headerFooter alignWithMargins="0">
    <oddFooter>&amp;CPage &amp;P of &amp;N</oddFooter>
  </headerFooter>
  <rowBreaks count="3" manualBreakCount="3">
    <brk id="19" max="9" man="1"/>
    <brk id="34" max="9" man="1"/>
    <brk id="50" max="9" man="1"/>
  </rowBreaks>
</worksheet>
</file>

<file path=xl/worksheets/sheet2.xml><?xml version="1.0" encoding="utf-8"?>
<worksheet xmlns="http://schemas.openxmlformats.org/spreadsheetml/2006/main" xmlns:r="http://schemas.openxmlformats.org/officeDocument/2006/relationships">
  <sheetPr>
    <pageSetUpPr fitToPage="1"/>
  </sheetPr>
  <dimension ref="A1:AA95"/>
  <sheetViews>
    <sheetView zoomScale="70" zoomScaleNormal="70" zoomScaleSheetLayoutView="55" zoomScalePageLayoutView="0" workbookViewId="0" topLeftCell="A64">
      <selection activeCell="J90" sqref="J90"/>
    </sheetView>
  </sheetViews>
  <sheetFormatPr defaultColWidth="8.8515625" defaultRowHeight="12.75"/>
  <cols>
    <col min="1" max="1" width="6.421875" style="27" customWidth="1"/>
    <col min="2" max="2" width="8.8515625" style="27" customWidth="1"/>
    <col min="3" max="3" width="39.8515625" style="28" customWidth="1"/>
    <col min="4" max="4" width="25.421875" style="29" bestFit="1" customWidth="1"/>
    <col min="5" max="5" width="6.421875" style="89" customWidth="1"/>
    <col min="6" max="6" width="6.28125" style="90" customWidth="1"/>
    <col min="7" max="7" width="6.421875" style="90" customWidth="1"/>
    <col min="8" max="8" width="12.28125" style="91" customWidth="1"/>
    <col min="9" max="9" width="12.140625" style="66" customWidth="1"/>
    <col min="10" max="10" width="113.57421875" style="49" customWidth="1"/>
    <col min="11" max="11" width="13.421875" style="2" hidden="1" customWidth="1"/>
    <col min="12" max="12" width="10.8515625" style="1" hidden="1" customWidth="1"/>
    <col min="13" max="13" width="8.8515625" style="1" hidden="1" customWidth="1"/>
    <col min="14" max="14" width="10.8515625" style="1" hidden="1" customWidth="1"/>
    <col min="15" max="15" width="8.8515625" style="1" hidden="1" customWidth="1"/>
    <col min="16" max="16" width="10.8515625" style="1" hidden="1" customWidth="1"/>
    <col min="17" max="17" width="8.8515625" style="1" hidden="1" customWidth="1"/>
    <col min="18" max="18" width="11.28125" style="1" hidden="1" customWidth="1"/>
    <col min="19" max="21" width="8.8515625" style="1" hidden="1" customWidth="1"/>
    <col min="22" max="22" width="11.57421875" style="2" hidden="1" customWidth="1"/>
    <col min="23" max="24" width="0" style="2" hidden="1" customWidth="1"/>
    <col min="25" max="25" width="24.57421875" style="95" hidden="1" customWidth="1"/>
    <col min="26" max="26" width="22.8515625" style="16" hidden="1" customWidth="1"/>
    <col min="27" max="27" width="99.00390625" style="16" hidden="1" customWidth="1"/>
    <col min="28" max="16384" width="8.8515625" style="2" customWidth="1"/>
  </cols>
  <sheetData>
    <row r="1" spans="1:21" ht="23.25" customHeight="1">
      <c r="A1" s="24"/>
      <c r="B1" s="25"/>
      <c r="C1" s="101" t="s">
        <v>293</v>
      </c>
      <c r="D1" s="101"/>
      <c r="E1" s="101"/>
      <c r="F1" s="101"/>
      <c r="G1" s="101"/>
      <c r="H1" s="101"/>
      <c r="I1" s="55"/>
      <c r="L1" s="102" t="s">
        <v>0</v>
      </c>
      <c r="M1" s="102"/>
      <c r="N1" s="102" t="s">
        <v>1</v>
      </c>
      <c r="O1" s="102"/>
      <c r="P1" s="102" t="s">
        <v>2</v>
      </c>
      <c r="Q1" s="102"/>
      <c r="R1" s="102" t="s">
        <v>3</v>
      </c>
      <c r="S1" s="3"/>
      <c r="T1" s="1">
        <v>0</v>
      </c>
      <c r="U1" s="1" t="s">
        <v>4</v>
      </c>
    </row>
    <row r="2" spans="1:21" ht="20.25">
      <c r="A2" s="24"/>
      <c r="B2" s="25"/>
      <c r="C2" s="48" t="s">
        <v>295</v>
      </c>
      <c r="D2" s="92"/>
      <c r="E2" s="55"/>
      <c r="F2" s="55"/>
      <c r="G2" s="55"/>
      <c r="H2" s="55"/>
      <c r="I2" s="55"/>
      <c r="L2" s="102"/>
      <c r="M2" s="102"/>
      <c r="N2" s="102"/>
      <c r="O2" s="102"/>
      <c r="P2" s="102"/>
      <c r="Q2" s="102"/>
      <c r="R2" s="102"/>
      <c r="S2" s="3"/>
      <c r="T2" s="1">
        <v>1</v>
      </c>
      <c r="U2" s="1" t="s">
        <v>5</v>
      </c>
    </row>
    <row r="3" spans="5:21" ht="20.25">
      <c r="E3" s="56"/>
      <c r="F3" s="57"/>
      <c r="G3" s="57"/>
      <c r="H3" s="58" t="s">
        <v>6</v>
      </c>
      <c r="I3" s="59"/>
      <c r="L3" s="102"/>
      <c r="M3" s="102"/>
      <c r="N3" s="102"/>
      <c r="O3" s="102"/>
      <c r="P3" s="102"/>
      <c r="Q3" s="102"/>
      <c r="R3" s="102"/>
      <c r="S3" s="3"/>
      <c r="T3" s="1">
        <v>3</v>
      </c>
      <c r="U3" s="1" t="s">
        <v>7</v>
      </c>
    </row>
    <row r="4" spans="1:21" ht="20.25">
      <c r="A4" s="25"/>
      <c r="B4" s="25"/>
      <c r="C4" s="25"/>
      <c r="D4" s="26"/>
      <c r="E4" s="103" t="s">
        <v>20</v>
      </c>
      <c r="F4" s="103"/>
      <c r="G4" s="104"/>
      <c r="H4" s="60" t="s">
        <v>8</v>
      </c>
      <c r="I4" s="59"/>
      <c r="L4" s="102"/>
      <c r="M4" s="102"/>
      <c r="N4" s="102"/>
      <c r="O4" s="102"/>
      <c r="P4" s="102"/>
      <c r="Q4" s="102"/>
      <c r="R4" s="102"/>
      <c r="S4" s="3"/>
      <c r="T4" s="1">
        <v>6</v>
      </c>
      <c r="U4" s="1" t="s">
        <v>9</v>
      </c>
    </row>
    <row r="5" spans="1:27" s="4" customFormat="1" ht="21" thickBot="1">
      <c r="A5" s="30"/>
      <c r="B5" s="30" t="s">
        <v>10</v>
      </c>
      <c r="C5" s="30" t="s">
        <v>11</v>
      </c>
      <c r="D5" s="31" t="s">
        <v>12</v>
      </c>
      <c r="E5" s="61">
        <v>1</v>
      </c>
      <c r="F5" s="62">
        <v>2</v>
      </c>
      <c r="G5" s="62">
        <v>3</v>
      </c>
      <c r="H5" s="63" t="s">
        <v>13</v>
      </c>
      <c r="I5" s="64" t="s">
        <v>14</v>
      </c>
      <c r="J5" s="65" t="s">
        <v>15</v>
      </c>
      <c r="L5" s="102"/>
      <c r="M5" s="102"/>
      <c r="N5" s="102"/>
      <c r="O5" s="102"/>
      <c r="P5" s="102"/>
      <c r="Q5" s="102"/>
      <c r="R5" s="102"/>
      <c r="S5" s="3"/>
      <c r="V5" s="5" t="s">
        <v>16</v>
      </c>
      <c r="Y5" s="17"/>
      <c r="Z5" s="98"/>
      <c r="AA5" s="98"/>
    </row>
    <row r="6" spans="1:11" ht="20.25">
      <c r="A6" s="25"/>
      <c r="B6" s="25"/>
      <c r="C6" s="25"/>
      <c r="D6" s="26"/>
      <c r="E6" s="25"/>
      <c r="F6" s="25"/>
      <c r="G6" s="25"/>
      <c r="H6" s="25"/>
      <c r="K6" s="105" t="str">
        <f>IF(R7=TRUE,"TIE"," ")</f>
        <v> </v>
      </c>
    </row>
    <row r="7" spans="1:19" ht="20.25">
      <c r="A7" s="24"/>
      <c r="B7" s="24"/>
      <c r="C7" s="48" t="s">
        <v>21</v>
      </c>
      <c r="D7" s="32" t="s">
        <v>18</v>
      </c>
      <c r="E7" s="28">
        <v>14</v>
      </c>
      <c r="F7" s="28"/>
      <c r="G7" s="28"/>
      <c r="H7" s="28"/>
      <c r="K7" s="105"/>
      <c r="P7" s="6"/>
      <c r="Q7" s="6"/>
      <c r="R7" s="6" t="b">
        <f>OR(R8&gt;1,L8&gt;1)</f>
        <v>0</v>
      </c>
      <c r="S7" s="6"/>
    </row>
    <row r="8" spans="1:18" ht="20.25">
      <c r="A8" s="25"/>
      <c r="C8" s="49"/>
      <c r="E8" s="28"/>
      <c r="F8" s="28"/>
      <c r="G8" s="28"/>
      <c r="H8" s="28"/>
      <c r="K8" s="105"/>
      <c r="L8" s="1">
        <f>SUM(M9:M23)</f>
        <v>0</v>
      </c>
      <c r="R8" s="1">
        <f>SUM(S9:S23)</f>
        <v>1</v>
      </c>
    </row>
    <row r="9" spans="1:27" s="8" customFormat="1" ht="42.75" customHeight="1">
      <c r="A9" s="33">
        <v>1</v>
      </c>
      <c r="B9" s="33" t="s">
        <v>26</v>
      </c>
      <c r="C9" s="46" t="s">
        <v>35</v>
      </c>
      <c r="D9" s="34" t="s">
        <v>36</v>
      </c>
      <c r="E9" s="67">
        <v>10</v>
      </c>
      <c r="F9" s="68">
        <v>25</v>
      </c>
      <c r="G9" s="68">
        <v>6</v>
      </c>
      <c r="H9" s="69">
        <v>13.666666666666666</v>
      </c>
      <c r="I9" s="70" t="s">
        <v>4</v>
      </c>
      <c r="J9" s="71" t="s">
        <v>250</v>
      </c>
      <c r="L9" s="7" t="b">
        <f aca="true" t="shared" si="0" ref="L9:L22">AND($L$24&lt;22,H9=$L$24)</f>
        <v>0</v>
      </c>
      <c r="M9" s="7">
        <f aca="true" t="shared" si="1" ref="M9:M22">IF(L9=TRUE,1,0)</f>
        <v>0</v>
      </c>
      <c r="N9" s="7" t="b">
        <f aca="true" t="shared" si="2" ref="N9:N22">AND($L$8=0,H9&gt;21.99)</f>
        <v>0</v>
      </c>
      <c r="O9" s="7">
        <f aca="true" t="shared" si="3" ref="O9:O22">IF(N9=TRUE,1,0)</f>
        <v>0</v>
      </c>
      <c r="P9" s="7" t="b">
        <f aca="true" t="shared" si="4" ref="P9:P22">AND($L$8=0,H9=$P$24)</f>
        <v>0</v>
      </c>
      <c r="Q9" s="7">
        <f aca="true" t="shared" si="5" ref="Q9:Q22">IF(P9=TRUE,2,0)</f>
        <v>0</v>
      </c>
      <c r="R9" s="7" t="b">
        <f aca="true" t="shared" si="6" ref="R9:R22">AND(T9=MAX($T$9:$T$23))</f>
        <v>0</v>
      </c>
      <c r="S9" s="7">
        <f aca="true" t="shared" si="7" ref="S9:S22">IF(R9=TRUE,1,0)</f>
        <v>0</v>
      </c>
      <c r="T9" s="7">
        <f aca="true" t="shared" si="8" ref="T9:T22">L9+(N9*2)+O9+P9+Q9</f>
        <v>0</v>
      </c>
      <c r="U9" s="7"/>
      <c r="V9" s="9">
        <f aca="true" t="shared" si="9" ref="V9:V22">H9</f>
        <v>13.666666666666666</v>
      </c>
      <c r="Y9" s="96" t="str">
        <f>CONCATENATE("Score: ",ROUND(H9,1),"/30","    ",Z9)</f>
        <v>Score: 13.7/30    </v>
      </c>
      <c r="Z9" s="99">
        <f>IF(I9="HM","Honorable Mention",IF(I9="PM","Print of the Month",""))</f>
      </c>
      <c r="AA9" s="100" t="str">
        <f>CONCATENATE("'",C9,"'"," by ",D9,CHAR(10),Y9,CHAR(10),CHAR(10),"Judges Comments: ",J9)</f>
        <v>'Lucy in the Sky' by Jannik Plaetner
Score: 13.7/30    
Judges Comments: looks like a corrupt file, may be more interesting without the person in behind - or a more dramatic face</v>
      </c>
    </row>
    <row r="10" spans="1:27" s="8" customFormat="1" ht="41.25" customHeight="1">
      <c r="A10" s="33">
        <f aca="true" t="shared" si="10" ref="A10:A22">A9+1</f>
        <v>2</v>
      </c>
      <c r="B10" s="33" t="s">
        <v>26</v>
      </c>
      <c r="C10" s="46" t="s">
        <v>27</v>
      </c>
      <c r="D10" s="34" t="s">
        <v>103</v>
      </c>
      <c r="E10" s="67">
        <v>10</v>
      </c>
      <c r="F10" s="68">
        <v>20</v>
      </c>
      <c r="G10" s="68">
        <v>15</v>
      </c>
      <c r="H10" s="69">
        <v>15</v>
      </c>
      <c r="I10" s="70" t="s">
        <v>4</v>
      </c>
      <c r="J10" s="71" t="s">
        <v>248</v>
      </c>
      <c r="L10" s="7" t="b">
        <f t="shared" si="0"/>
        <v>0</v>
      </c>
      <c r="M10" s="7">
        <f t="shared" si="1"/>
        <v>0</v>
      </c>
      <c r="N10" s="7" t="b">
        <f t="shared" si="2"/>
        <v>0</v>
      </c>
      <c r="O10" s="7">
        <f t="shared" si="3"/>
        <v>0</v>
      </c>
      <c r="P10" s="7" t="b">
        <f t="shared" si="4"/>
        <v>0</v>
      </c>
      <c r="Q10" s="7">
        <f t="shared" si="5"/>
        <v>0</v>
      </c>
      <c r="R10" s="7" t="b">
        <f t="shared" si="6"/>
        <v>0</v>
      </c>
      <c r="S10" s="7">
        <f t="shared" si="7"/>
        <v>0</v>
      </c>
      <c r="T10" s="7">
        <f t="shared" si="8"/>
        <v>0</v>
      </c>
      <c r="U10" s="7"/>
      <c r="V10" s="9">
        <f t="shared" si="9"/>
        <v>15</v>
      </c>
      <c r="Y10" s="96" t="str">
        <f>CONCATENATE("Score: ",ROUND(H10,1),"/30","    ",Z10)</f>
        <v>Score: 15/30    </v>
      </c>
      <c r="Z10" s="99">
        <f aca="true" t="shared" si="11" ref="Z10:Z22">IF(I10="HM","Honorable Mention",IF(I10="PM","Print of the Month",""))</f>
      </c>
      <c r="AA10" s="100" t="str">
        <f>CONCATENATE("'",C10,"'"," by ",D10,CHAR(10),Y10,CHAR(10),CHAR(10),"Judges Comments: ",J10)</f>
        <v>'Banjo Love' by Amy Wildeman
Score: 15/30    
Judges Comments: like the concept but seems over processed, the subjects disappear into the background</v>
      </c>
    </row>
    <row r="11" spans="1:27" s="8" customFormat="1" ht="41.25" customHeight="1">
      <c r="A11" s="33">
        <f t="shared" si="10"/>
        <v>3</v>
      </c>
      <c r="B11" s="33" t="s">
        <v>26</v>
      </c>
      <c r="C11" s="46" t="s">
        <v>33</v>
      </c>
      <c r="D11" s="34" t="s">
        <v>107</v>
      </c>
      <c r="E11" s="67">
        <v>5</v>
      </c>
      <c r="F11" s="68">
        <v>24</v>
      </c>
      <c r="G11" s="68">
        <v>20</v>
      </c>
      <c r="H11" s="69">
        <v>16.333333333333332</v>
      </c>
      <c r="I11" s="70" t="s">
        <v>4</v>
      </c>
      <c r="J11" s="71" t="s">
        <v>240</v>
      </c>
      <c r="L11" s="7" t="b">
        <f t="shared" si="0"/>
        <v>0</v>
      </c>
      <c r="M11" s="7">
        <f t="shared" si="1"/>
        <v>0</v>
      </c>
      <c r="N11" s="7" t="b">
        <f t="shared" si="2"/>
        <v>0</v>
      </c>
      <c r="O11" s="7">
        <f t="shared" si="3"/>
        <v>0</v>
      </c>
      <c r="P11" s="7" t="b">
        <f t="shared" si="4"/>
        <v>0</v>
      </c>
      <c r="Q11" s="7">
        <f t="shared" si="5"/>
        <v>0</v>
      </c>
      <c r="R11" s="7" t="b">
        <f t="shared" si="6"/>
        <v>0</v>
      </c>
      <c r="S11" s="7">
        <f t="shared" si="7"/>
        <v>0</v>
      </c>
      <c r="T11" s="7">
        <f t="shared" si="8"/>
        <v>0</v>
      </c>
      <c r="U11" s="7"/>
      <c r="V11" s="9">
        <f t="shared" si="9"/>
        <v>16.333333333333332</v>
      </c>
      <c r="Y11" s="96" t="str">
        <f aca="true" t="shared" si="12" ref="Y11:Y22">CONCATENATE("Score: ",ROUND(H11,1),"/30","    ",Z11)</f>
        <v>Score: 16.3/30    </v>
      </c>
      <c r="Z11" s="99">
        <f t="shared" si="11"/>
      </c>
      <c r="AA11" s="100" t="str">
        <f aca="true" t="shared" si="13" ref="AA11:AA22">CONCATENATE("'",C11,"'"," by ",D11,CHAR(10),Y11,CHAR(10),CHAR(10),"Judges Comments: ",J11)</f>
        <v>'It's a Topsy Turvey World' by Gordon Sukut
Score: 16.3/30    
Judges Comments: nice tones in the reflection, crop out the distractions on the left, reflection of the middle tree is a little off </v>
      </c>
    </row>
    <row r="12" spans="1:27" s="8" customFormat="1" ht="66.75" customHeight="1">
      <c r="A12" s="33">
        <f t="shared" si="10"/>
        <v>4</v>
      </c>
      <c r="B12" s="33" t="s">
        <v>26</v>
      </c>
      <c r="C12" s="46" t="s">
        <v>42</v>
      </c>
      <c r="D12" s="34" t="s">
        <v>115</v>
      </c>
      <c r="E12" s="67">
        <v>15</v>
      </c>
      <c r="F12" s="68">
        <v>23</v>
      </c>
      <c r="G12" s="68">
        <v>20</v>
      </c>
      <c r="H12" s="69">
        <v>19.333333333333332</v>
      </c>
      <c r="I12" s="70" t="s">
        <v>4</v>
      </c>
      <c r="J12" s="71" t="s">
        <v>245</v>
      </c>
      <c r="L12" s="7" t="b">
        <f t="shared" si="0"/>
        <v>0</v>
      </c>
      <c r="M12" s="7">
        <f t="shared" si="1"/>
        <v>0</v>
      </c>
      <c r="N12" s="7" t="b">
        <f t="shared" si="2"/>
        <v>0</v>
      </c>
      <c r="O12" s="7">
        <f t="shared" si="3"/>
        <v>0</v>
      </c>
      <c r="P12" s="7" t="b">
        <f t="shared" si="4"/>
        <v>0</v>
      </c>
      <c r="Q12" s="7">
        <f t="shared" si="5"/>
        <v>0</v>
      </c>
      <c r="R12" s="7" t="b">
        <f t="shared" si="6"/>
        <v>0</v>
      </c>
      <c r="S12" s="7">
        <f t="shared" si="7"/>
        <v>0</v>
      </c>
      <c r="T12" s="7">
        <f t="shared" si="8"/>
        <v>0</v>
      </c>
      <c r="U12" s="7"/>
      <c r="V12" s="9">
        <f t="shared" si="9"/>
        <v>19.333333333333332</v>
      </c>
      <c r="Y12" s="96" t="str">
        <f t="shared" si="12"/>
        <v>Score: 19.3/30    </v>
      </c>
      <c r="Z12" s="99">
        <f t="shared" si="11"/>
      </c>
      <c r="AA12" s="100" t="str">
        <f t="shared" si="13"/>
        <v>'Under The Tangerine Sky' by Helen Brown
Score: 19.3/30    
Judges Comments: crop bottom out up to the blue grasses - foreground is distracting</v>
      </c>
    </row>
    <row r="13" spans="1:27" s="8" customFormat="1" ht="41.25" customHeight="1">
      <c r="A13" s="33">
        <f t="shared" si="10"/>
        <v>5</v>
      </c>
      <c r="B13" s="33" t="s">
        <v>26</v>
      </c>
      <c r="C13" s="46" t="s">
        <v>31</v>
      </c>
      <c r="D13" s="34" t="s">
        <v>32</v>
      </c>
      <c r="E13" s="67">
        <v>23</v>
      </c>
      <c r="F13" s="68">
        <v>22</v>
      </c>
      <c r="G13" s="68">
        <v>15</v>
      </c>
      <c r="H13" s="69">
        <v>20</v>
      </c>
      <c r="I13" s="70" t="s">
        <v>4</v>
      </c>
      <c r="J13" s="71" t="s">
        <v>239</v>
      </c>
      <c r="L13" s="7" t="b">
        <f t="shared" si="0"/>
        <v>0</v>
      </c>
      <c r="M13" s="7">
        <f t="shared" si="1"/>
        <v>0</v>
      </c>
      <c r="N13" s="7" t="b">
        <f t="shared" si="2"/>
        <v>0</v>
      </c>
      <c r="O13" s="7">
        <f t="shared" si="3"/>
        <v>0</v>
      </c>
      <c r="P13" s="7" t="b">
        <f t="shared" si="4"/>
        <v>0</v>
      </c>
      <c r="Q13" s="7">
        <f t="shared" si="5"/>
        <v>0</v>
      </c>
      <c r="R13" s="7" t="b">
        <f t="shared" si="6"/>
        <v>0</v>
      </c>
      <c r="S13" s="7">
        <f t="shared" si="7"/>
        <v>0</v>
      </c>
      <c r="T13" s="7">
        <f t="shared" si="8"/>
        <v>0</v>
      </c>
      <c r="U13" s="7"/>
      <c r="V13" s="9">
        <f t="shared" si="9"/>
        <v>20</v>
      </c>
      <c r="Y13" s="96" t="str">
        <f t="shared" si="12"/>
        <v>Score: 20/30    </v>
      </c>
      <c r="Z13" s="99">
        <f t="shared" si="11"/>
      </c>
      <c r="AA13" s="100" t="str">
        <f t="shared" si="13"/>
        <v>'I Have A Dream' by Bill Compton
Score: 20/30    
Judges Comments: remove the plant on the left, nice lighting on the flag, move the subject over the flag slightly</v>
      </c>
    </row>
    <row r="14" spans="1:27" s="8" customFormat="1" ht="41.25" customHeight="1">
      <c r="A14" s="33">
        <f t="shared" si="10"/>
        <v>6</v>
      </c>
      <c r="B14" s="33" t="s">
        <v>26</v>
      </c>
      <c r="C14" s="46" t="s">
        <v>40</v>
      </c>
      <c r="D14" s="34" t="s">
        <v>113</v>
      </c>
      <c r="E14" s="67">
        <v>15</v>
      </c>
      <c r="F14" s="68">
        <v>23</v>
      </c>
      <c r="G14" s="68">
        <v>22</v>
      </c>
      <c r="H14" s="69">
        <v>20</v>
      </c>
      <c r="I14" s="70" t="s">
        <v>4</v>
      </c>
      <c r="J14" s="71" t="s">
        <v>243</v>
      </c>
      <c r="L14" s="7" t="b">
        <f t="shared" si="0"/>
        <v>0</v>
      </c>
      <c r="M14" s="7">
        <f t="shared" si="1"/>
        <v>0</v>
      </c>
      <c r="N14" s="7" t="b">
        <f t="shared" si="2"/>
        <v>0</v>
      </c>
      <c r="O14" s="7">
        <f t="shared" si="3"/>
        <v>0</v>
      </c>
      <c r="P14" s="7" t="b">
        <f t="shared" si="4"/>
        <v>0</v>
      </c>
      <c r="Q14" s="7">
        <f t="shared" si="5"/>
        <v>0</v>
      </c>
      <c r="R14" s="7" t="b">
        <f t="shared" si="6"/>
        <v>0</v>
      </c>
      <c r="S14" s="7">
        <f t="shared" si="7"/>
        <v>0</v>
      </c>
      <c r="T14" s="7">
        <f t="shared" si="8"/>
        <v>0</v>
      </c>
      <c r="U14" s="7"/>
      <c r="V14" s="9">
        <f t="shared" si="9"/>
        <v>20</v>
      </c>
      <c r="Y14" s="96" t="str">
        <f t="shared" si="12"/>
        <v>Score: 20/30    </v>
      </c>
      <c r="Z14" s="99">
        <f t="shared" si="11"/>
      </c>
      <c r="AA14" s="100" t="str">
        <f t="shared" si="13"/>
        <v>'The Mushroom Family' by Howard Brown
Score: 20/30    
Judges Comments: nice warm colors in the subjects, take the green grass out, good post processing</v>
      </c>
    </row>
    <row r="15" spans="1:27" s="8" customFormat="1" ht="41.25" customHeight="1">
      <c r="A15" s="33">
        <f t="shared" si="10"/>
        <v>7</v>
      </c>
      <c r="B15" s="33" t="s">
        <v>26</v>
      </c>
      <c r="C15" s="46" t="s">
        <v>39</v>
      </c>
      <c r="D15" s="34" t="s">
        <v>111</v>
      </c>
      <c r="E15" s="67">
        <v>20</v>
      </c>
      <c r="F15" s="68">
        <v>26</v>
      </c>
      <c r="G15" s="68">
        <v>15</v>
      </c>
      <c r="H15" s="69">
        <v>20.333333333333332</v>
      </c>
      <c r="I15" s="70" t="s">
        <v>4</v>
      </c>
      <c r="J15" s="71" t="s">
        <v>242</v>
      </c>
      <c r="L15" s="7" t="b">
        <f t="shared" si="0"/>
        <v>0</v>
      </c>
      <c r="M15" s="7">
        <f t="shared" si="1"/>
        <v>0</v>
      </c>
      <c r="N15" s="7" t="b">
        <f t="shared" si="2"/>
        <v>0</v>
      </c>
      <c r="O15" s="7">
        <f t="shared" si="3"/>
        <v>0</v>
      </c>
      <c r="P15" s="7" t="b">
        <f t="shared" si="4"/>
        <v>0</v>
      </c>
      <c r="Q15" s="7">
        <f t="shared" si="5"/>
        <v>0</v>
      </c>
      <c r="R15" s="7" t="b">
        <f t="shared" si="6"/>
        <v>0</v>
      </c>
      <c r="S15" s="7">
        <f t="shared" si="7"/>
        <v>0</v>
      </c>
      <c r="T15" s="7">
        <f t="shared" si="8"/>
        <v>0</v>
      </c>
      <c r="U15" s="7"/>
      <c r="V15" s="9">
        <f t="shared" si="9"/>
        <v>20.333333333333332</v>
      </c>
      <c r="Y15" s="96" t="str">
        <f t="shared" si="12"/>
        <v>Score: 20.3/30    </v>
      </c>
      <c r="Z15" s="99">
        <f t="shared" si="11"/>
      </c>
      <c r="AA15" s="100" t="str">
        <f t="shared" si="13"/>
        <v>'Serengeti Heat' by Barry Singer
Score: 20.3/30    
Judges Comments: foreground too bright and lacks detail, nice composite</v>
      </c>
    </row>
    <row r="16" spans="1:27" s="8" customFormat="1" ht="41.25" customHeight="1">
      <c r="A16" s="33">
        <f t="shared" si="10"/>
        <v>8</v>
      </c>
      <c r="B16" s="33" t="s">
        <v>26</v>
      </c>
      <c r="C16" s="46" t="s">
        <v>37</v>
      </c>
      <c r="D16" s="34" t="s">
        <v>109</v>
      </c>
      <c r="E16" s="67">
        <v>20</v>
      </c>
      <c r="F16" s="68">
        <v>23</v>
      </c>
      <c r="G16" s="68">
        <v>20</v>
      </c>
      <c r="H16" s="69">
        <v>21</v>
      </c>
      <c r="I16" s="70" t="s">
        <v>4</v>
      </c>
      <c r="J16" s="71" t="s">
        <v>251</v>
      </c>
      <c r="L16" s="7" t="b">
        <f t="shared" si="0"/>
        <v>0</v>
      </c>
      <c r="M16" s="7">
        <f t="shared" si="1"/>
        <v>0</v>
      </c>
      <c r="N16" s="7" t="b">
        <f t="shared" si="2"/>
        <v>0</v>
      </c>
      <c r="O16" s="7">
        <f t="shared" si="3"/>
        <v>0</v>
      </c>
      <c r="P16" s="7" t="b">
        <f t="shared" si="4"/>
        <v>0</v>
      </c>
      <c r="Q16" s="7">
        <f t="shared" si="5"/>
        <v>0</v>
      </c>
      <c r="R16" s="7" t="b">
        <f t="shared" si="6"/>
        <v>0</v>
      </c>
      <c r="S16" s="7">
        <f t="shared" si="7"/>
        <v>0</v>
      </c>
      <c r="T16" s="7">
        <f t="shared" si="8"/>
        <v>0</v>
      </c>
      <c r="U16" s="7"/>
      <c r="V16" s="9">
        <f t="shared" si="9"/>
        <v>21</v>
      </c>
      <c r="Y16" s="96" t="str">
        <f t="shared" si="12"/>
        <v>Score: 21/30    </v>
      </c>
      <c r="Z16" s="99">
        <f t="shared" si="11"/>
      </c>
      <c r="AA16" s="100" t="str">
        <f t="shared" si="13"/>
        <v>'River Runway' by Bob Littlejohn
Score: 21/30    
Judges Comments: take the Radisson towers out to make this image really beautiful, eyes are drawn to the sunset and take your attention away from the plane</v>
      </c>
    </row>
    <row r="17" spans="1:27" s="8" customFormat="1" ht="41.25" customHeight="1">
      <c r="A17" s="33">
        <f t="shared" si="10"/>
        <v>9</v>
      </c>
      <c r="B17" s="33" t="s">
        <v>26</v>
      </c>
      <c r="C17" s="46" t="s">
        <v>28</v>
      </c>
      <c r="D17" s="34" t="s">
        <v>104</v>
      </c>
      <c r="E17" s="67">
        <v>23</v>
      </c>
      <c r="F17" s="68">
        <v>20</v>
      </c>
      <c r="G17" s="68">
        <v>23</v>
      </c>
      <c r="H17" s="69">
        <v>22</v>
      </c>
      <c r="I17" s="70" t="s">
        <v>7</v>
      </c>
      <c r="J17" s="71" t="s">
        <v>249</v>
      </c>
      <c r="L17" s="7" t="b">
        <f t="shared" si="0"/>
        <v>0</v>
      </c>
      <c r="M17" s="7">
        <f t="shared" si="1"/>
        <v>0</v>
      </c>
      <c r="N17" s="7" t="b">
        <f t="shared" si="2"/>
        <v>1</v>
      </c>
      <c r="O17" s="7">
        <f t="shared" si="3"/>
        <v>1</v>
      </c>
      <c r="P17" s="7" t="b">
        <f t="shared" si="4"/>
        <v>0</v>
      </c>
      <c r="Q17" s="7">
        <f t="shared" si="5"/>
        <v>0</v>
      </c>
      <c r="R17" s="7" t="b">
        <f t="shared" si="6"/>
        <v>0</v>
      </c>
      <c r="S17" s="7">
        <f t="shared" si="7"/>
        <v>0</v>
      </c>
      <c r="T17" s="7">
        <f t="shared" si="8"/>
        <v>3</v>
      </c>
      <c r="U17" s="7"/>
      <c r="V17" s="9">
        <f t="shared" si="9"/>
        <v>22</v>
      </c>
      <c r="Y17" s="96" t="str">
        <f t="shared" si="12"/>
        <v>Score: 22/30    Honorable Mention</v>
      </c>
      <c r="Z17" s="99" t="str">
        <f t="shared" si="11"/>
        <v>Honorable Mention</v>
      </c>
      <c r="AA17" s="100" t="str">
        <f t="shared" si="13"/>
        <v>'Blowing Bubbles in Berlin' by Gayvin Franson
Score: 22/30    Honorable Mention
Judges Comments: make the girl B&amp;W also - she's too distracting, or make the same colors as the bubbles on her too</v>
      </c>
    </row>
    <row r="18" spans="1:27" s="8" customFormat="1" ht="41.25" customHeight="1">
      <c r="A18" s="33">
        <f t="shared" si="10"/>
        <v>10</v>
      </c>
      <c r="B18" s="33" t="s">
        <v>26</v>
      </c>
      <c r="C18" s="46" t="s">
        <v>29</v>
      </c>
      <c r="D18" s="34" t="s">
        <v>105</v>
      </c>
      <c r="E18" s="67">
        <v>25</v>
      </c>
      <c r="F18" s="68">
        <v>21</v>
      </c>
      <c r="G18" s="68">
        <v>25</v>
      </c>
      <c r="H18" s="69">
        <v>23.666666666666668</v>
      </c>
      <c r="I18" s="70" t="s">
        <v>7</v>
      </c>
      <c r="J18" s="71" t="s">
        <v>238</v>
      </c>
      <c r="L18" s="7" t="b">
        <f t="shared" si="0"/>
        <v>0</v>
      </c>
      <c r="M18" s="7">
        <f t="shared" si="1"/>
        <v>0</v>
      </c>
      <c r="N18" s="7" t="b">
        <f t="shared" si="2"/>
        <v>1</v>
      </c>
      <c r="O18" s="7">
        <f t="shared" si="3"/>
        <v>1</v>
      </c>
      <c r="P18" s="7" t="b">
        <f t="shared" si="4"/>
        <v>0</v>
      </c>
      <c r="Q18" s="7">
        <f t="shared" si="5"/>
        <v>0</v>
      </c>
      <c r="R18" s="7" t="b">
        <f t="shared" si="6"/>
        <v>0</v>
      </c>
      <c r="S18" s="7">
        <f t="shared" si="7"/>
        <v>0</v>
      </c>
      <c r="T18" s="7">
        <f t="shared" si="8"/>
        <v>3</v>
      </c>
      <c r="U18" s="7"/>
      <c r="V18" s="9">
        <f t="shared" si="9"/>
        <v>23.666666666666668</v>
      </c>
      <c r="Y18" s="96" t="str">
        <f t="shared" si="12"/>
        <v>Score: 23.7/30    Honorable Mention</v>
      </c>
      <c r="Z18" s="99" t="str">
        <f t="shared" si="11"/>
        <v>Honorable Mention</v>
      </c>
      <c r="AA18" s="100" t="str">
        <f t="shared" si="13"/>
        <v>'Claret Cup Cactus' by Kathy Meeres
Score: 23.7/30    Honorable Mention
Judges Comments: like what you did with the background to make is less dominant and bring out the beauty in the flowers</v>
      </c>
    </row>
    <row r="19" spans="1:27" s="8" customFormat="1" ht="41.25" customHeight="1">
      <c r="A19" s="33">
        <f t="shared" si="10"/>
        <v>11</v>
      </c>
      <c r="B19" s="33" t="s">
        <v>26</v>
      </c>
      <c r="C19" s="46" t="s">
        <v>34</v>
      </c>
      <c r="D19" s="34" t="s">
        <v>108</v>
      </c>
      <c r="E19" s="67">
        <v>25</v>
      </c>
      <c r="F19" s="68">
        <v>27</v>
      </c>
      <c r="G19" s="68">
        <v>22</v>
      </c>
      <c r="H19" s="69">
        <v>24.666666666666668</v>
      </c>
      <c r="I19" s="70" t="s">
        <v>7</v>
      </c>
      <c r="J19" s="71" t="s">
        <v>277</v>
      </c>
      <c r="L19" s="7" t="b">
        <f t="shared" si="0"/>
        <v>0</v>
      </c>
      <c r="M19" s="7">
        <f t="shared" si="1"/>
        <v>0</v>
      </c>
      <c r="N19" s="7" t="b">
        <f t="shared" si="2"/>
        <v>1</v>
      </c>
      <c r="O19" s="7">
        <f t="shared" si="3"/>
        <v>1</v>
      </c>
      <c r="P19" s="7" t="b">
        <f t="shared" si="4"/>
        <v>0</v>
      </c>
      <c r="Q19" s="7">
        <f t="shared" si="5"/>
        <v>0</v>
      </c>
      <c r="R19" s="7" t="b">
        <f t="shared" si="6"/>
        <v>0</v>
      </c>
      <c r="S19" s="7">
        <f t="shared" si="7"/>
        <v>0</v>
      </c>
      <c r="T19" s="7">
        <f t="shared" si="8"/>
        <v>3</v>
      </c>
      <c r="U19" s="7"/>
      <c r="V19" s="9">
        <f t="shared" si="9"/>
        <v>24.666666666666668</v>
      </c>
      <c r="Y19" s="96" t="str">
        <f t="shared" si="12"/>
        <v>Score: 24.7/30    Honorable Mention</v>
      </c>
      <c r="Z19" s="99" t="str">
        <f t="shared" si="11"/>
        <v>Honorable Mention</v>
      </c>
      <c r="AA19" s="100" t="str">
        <f t="shared" si="13"/>
        <v>'Joker Fan' by Brent Just
Score: 24.7/30    Honorable Mention
Judges Comments: love the color contrast and out-of-focus background, good portrait of a rider fan, really good expression capture</v>
      </c>
    </row>
    <row r="20" spans="1:27" s="8" customFormat="1" ht="41.25" customHeight="1">
      <c r="A20" s="33">
        <f t="shared" si="10"/>
        <v>12</v>
      </c>
      <c r="B20" s="33" t="s">
        <v>26</v>
      </c>
      <c r="C20" s="46" t="s">
        <v>30</v>
      </c>
      <c r="D20" s="34" t="s">
        <v>106</v>
      </c>
      <c r="E20" s="67">
        <v>25</v>
      </c>
      <c r="F20" s="68">
        <v>26</v>
      </c>
      <c r="G20" s="68">
        <v>25</v>
      </c>
      <c r="H20" s="69">
        <v>25.333333333333332</v>
      </c>
      <c r="I20" s="70" t="s">
        <v>7</v>
      </c>
      <c r="J20" s="71" t="s">
        <v>276</v>
      </c>
      <c r="L20" s="7" t="b">
        <f t="shared" si="0"/>
        <v>0</v>
      </c>
      <c r="M20" s="7">
        <f t="shared" si="1"/>
        <v>0</v>
      </c>
      <c r="N20" s="7" t="b">
        <f t="shared" si="2"/>
        <v>1</v>
      </c>
      <c r="O20" s="7">
        <f t="shared" si="3"/>
        <v>1</v>
      </c>
      <c r="P20" s="7" t="b">
        <f t="shared" si="4"/>
        <v>0</v>
      </c>
      <c r="Q20" s="7">
        <f t="shared" si="5"/>
        <v>0</v>
      </c>
      <c r="R20" s="7" t="b">
        <f t="shared" si="6"/>
        <v>0</v>
      </c>
      <c r="S20" s="7">
        <f t="shared" si="7"/>
        <v>0</v>
      </c>
      <c r="T20" s="7">
        <f t="shared" si="8"/>
        <v>3</v>
      </c>
      <c r="U20" s="7"/>
      <c r="V20" s="9">
        <f t="shared" si="9"/>
        <v>25.333333333333332</v>
      </c>
      <c r="Y20" s="96" t="str">
        <f t="shared" si="12"/>
        <v>Score: 25.3/30    Honorable Mention</v>
      </c>
      <c r="Z20" s="99" t="str">
        <f t="shared" si="11"/>
        <v>Honorable Mention</v>
      </c>
      <c r="AA20" s="100" t="str">
        <f t="shared" si="13"/>
        <v>'Get Your Kicks On Route 66' by Dale Read
Score: 25.3/30    Honorable Mention
Judges Comments: pretty darn good composite, would like to see more specular highlights, nice use of the neon sign with the patterns of light, chrome looks like chrome, add reflection of the light streaks onto the car for more realism</v>
      </c>
    </row>
    <row r="21" spans="1:27" s="22" customFormat="1" ht="41.25" customHeight="1">
      <c r="A21" s="35">
        <f t="shared" si="10"/>
        <v>13</v>
      </c>
      <c r="B21" s="35" t="s">
        <v>26</v>
      </c>
      <c r="C21" s="46" t="s">
        <v>38</v>
      </c>
      <c r="D21" s="34" t="s">
        <v>110</v>
      </c>
      <c r="E21" s="67">
        <v>25</v>
      </c>
      <c r="F21" s="68">
        <v>26</v>
      </c>
      <c r="G21" s="68">
        <v>25</v>
      </c>
      <c r="H21" s="69">
        <v>25.333333333333332</v>
      </c>
      <c r="I21" s="70" t="s">
        <v>7</v>
      </c>
      <c r="J21" s="71" t="s">
        <v>241</v>
      </c>
      <c r="L21" s="21" t="b">
        <f t="shared" si="0"/>
        <v>0</v>
      </c>
      <c r="M21" s="21">
        <f t="shared" si="1"/>
        <v>0</v>
      </c>
      <c r="N21" s="21" t="b">
        <f t="shared" si="2"/>
        <v>1</v>
      </c>
      <c r="O21" s="21">
        <f t="shared" si="3"/>
        <v>1</v>
      </c>
      <c r="P21" s="21" t="b">
        <f t="shared" si="4"/>
        <v>0</v>
      </c>
      <c r="Q21" s="21">
        <f t="shared" si="5"/>
        <v>0</v>
      </c>
      <c r="R21" s="21" t="b">
        <f t="shared" si="6"/>
        <v>0</v>
      </c>
      <c r="S21" s="21">
        <f t="shared" si="7"/>
        <v>0</v>
      </c>
      <c r="T21" s="21">
        <f t="shared" si="8"/>
        <v>3</v>
      </c>
      <c r="U21" s="21"/>
      <c r="V21" s="23">
        <f t="shared" si="9"/>
        <v>25.333333333333332</v>
      </c>
      <c r="Y21" s="96" t="str">
        <f t="shared" si="12"/>
        <v>Score: 25.3/30    Honorable Mention</v>
      </c>
      <c r="Z21" s="99" t="str">
        <f t="shared" si="11"/>
        <v>Honorable Mention</v>
      </c>
      <c r="AA21" s="100" t="str">
        <f t="shared" si="13"/>
        <v>'Safety Harness Required' by Ken Greenhorn
Score: 25.3/30    Honorable Mention
Judges Comments: good digital manipulation, good interaction with the surrounding elements</v>
      </c>
    </row>
    <row r="22" spans="1:27" s="8" customFormat="1" ht="41.25" customHeight="1">
      <c r="A22" s="33">
        <f t="shared" si="10"/>
        <v>14</v>
      </c>
      <c r="B22" s="33" t="s">
        <v>26</v>
      </c>
      <c r="C22" s="50" t="s">
        <v>41</v>
      </c>
      <c r="D22" s="36" t="s">
        <v>114</v>
      </c>
      <c r="E22" s="72">
        <v>29</v>
      </c>
      <c r="F22" s="73">
        <v>29</v>
      </c>
      <c r="G22" s="73">
        <v>23</v>
      </c>
      <c r="H22" s="74">
        <v>27</v>
      </c>
      <c r="I22" s="75" t="s">
        <v>9</v>
      </c>
      <c r="J22" s="76" t="s">
        <v>244</v>
      </c>
      <c r="L22" s="7" t="b">
        <f t="shared" si="0"/>
        <v>0</v>
      </c>
      <c r="M22" s="7">
        <f t="shared" si="1"/>
        <v>0</v>
      </c>
      <c r="N22" s="7" t="b">
        <f t="shared" si="2"/>
        <v>1</v>
      </c>
      <c r="O22" s="7">
        <f t="shared" si="3"/>
        <v>1</v>
      </c>
      <c r="P22" s="7" t="b">
        <f t="shared" si="4"/>
        <v>1</v>
      </c>
      <c r="Q22" s="7">
        <f t="shared" si="5"/>
        <v>2</v>
      </c>
      <c r="R22" s="7" t="b">
        <f t="shared" si="6"/>
        <v>1</v>
      </c>
      <c r="S22" s="7">
        <f t="shared" si="7"/>
        <v>1</v>
      </c>
      <c r="T22" s="7">
        <f t="shared" si="8"/>
        <v>6</v>
      </c>
      <c r="U22" s="7"/>
      <c r="V22" s="9">
        <f t="shared" si="9"/>
        <v>27</v>
      </c>
      <c r="Y22" s="96" t="str">
        <f t="shared" si="12"/>
        <v>Score: 27/30    Print of the Month</v>
      </c>
      <c r="Z22" s="99" t="str">
        <f t="shared" si="11"/>
        <v>Print of the Month</v>
      </c>
      <c r="AA22" s="100" t="str">
        <f t="shared" si="13"/>
        <v>'Tracks of the Mars Lander' by Richard Kerbes
Score: 27/30    Print of the Month
Judges Comments: weak title, great composition, nice textures in the sand, tracks add interest</v>
      </c>
    </row>
    <row r="23" spans="1:27" s="11" customFormat="1" ht="20.25">
      <c r="A23" s="37"/>
      <c r="B23" s="37"/>
      <c r="C23" s="51"/>
      <c r="D23" s="39"/>
      <c r="E23" s="38"/>
      <c r="F23" s="38"/>
      <c r="G23" s="38"/>
      <c r="H23" s="77"/>
      <c r="I23" s="37"/>
      <c r="J23" s="51"/>
      <c r="K23" s="105" t="str">
        <f>IF(R24=TRUE,"TIE"," ")</f>
        <v> </v>
      </c>
      <c r="L23" s="10"/>
      <c r="M23" s="10"/>
      <c r="N23" s="10"/>
      <c r="O23" s="10"/>
      <c r="P23" s="10"/>
      <c r="Q23" s="10"/>
      <c r="R23" s="10"/>
      <c r="S23" s="10"/>
      <c r="T23" s="10"/>
      <c r="U23" s="10"/>
      <c r="Y23" s="97"/>
      <c r="Z23" s="18"/>
      <c r="AA23" s="18"/>
    </row>
    <row r="24" spans="1:19" ht="20.25">
      <c r="A24" s="25">
        <f>MAX(A9:A23)</f>
        <v>14</v>
      </c>
      <c r="B24" s="25"/>
      <c r="C24" s="48" t="s">
        <v>17</v>
      </c>
      <c r="D24" s="32" t="s">
        <v>18</v>
      </c>
      <c r="E24" s="28">
        <v>23</v>
      </c>
      <c r="F24" s="28"/>
      <c r="G24" s="28"/>
      <c r="H24" s="78"/>
      <c r="I24" s="27"/>
      <c r="K24" s="105"/>
      <c r="L24" s="12" t="str">
        <f>IF(MAX(H9:H23)&lt;22,MAX(H9:H23)," ")</f>
        <v> </v>
      </c>
      <c r="M24" s="12"/>
      <c r="P24" s="12">
        <f>IF(L24&gt;21.99,MAX(H9:H23)," ")</f>
        <v>27</v>
      </c>
      <c r="Q24" s="12"/>
      <c r="R24" s="6" t="b">
        <f>OR(R25&gt;1,L25&gt;1)</f>
        <v>0</v>
      </c>
      <c r="S24" s="6"/>
    </row>
    <row r="25" spans="1:27" s="14" customFormat="1" ht="20.25">
      <c r="A25" s="40"/>
      <c r="B25" s="40"/>
      <c r="C25" s="52"/>
      <c r="D25" s="42"/>
      <c r="E25" s="41"/>
      <c r="F25" s="41"/>
      <c r="G25" s="41"/>
      <c r="H25" s="79"/>
      <c r="I25" s="40"/>
      <c r="J25" s="52"/>
      <c r="K25" s="105"/>
      <c r="L25" s="1">
        <f>SUM(M26:M49)</f>
        <v>0</v>
      </c>
      <c r="M25" s="1"/>
      <c r="N25" s="13"/>
      <c r="O25" s="13"/>
      <c r="P25" s="13"/>
      <c r="Q25" s="13"/>
      <c r="R25" s="1">
        <f>SUM(S26:S49)</f>
        <v>1</v>
      </c>
      <c r="S25" s="1"/>
      <c r="T25" s="13"/>
      <c r="U25" s="13"/>
      <c r="Y25" s="20"/>
      <c r="Z25" s="19"/>
      <c r="AA25" s="19"/>
    </row>
    <row r="26" spans="1:27" s="8" customFormat="1" ht="42.75" customHeight="1">
      <c r="A26" s="33">
        <f>A24+1</f>
        <v>15</v>
      </c>
      <c r="B26" s="33" t="s">
        <v>19</v>
      </c>
      <c r="C26" s="53" t="s">
        <v>46</v>
      </c>
      <c r="D26" s="34" t="s">
        <v>117</v>
      </c>
      <c r="E26" s="67">
        <v>10</v>
      </c>
      <c r="F26" s="68">
        <v>22</v>
      </c>
      <c r="G26" s="68">
        <v>9</v>
      </c>
      <c r="H26" s="69">
        <v>13.666666666666666</v>
      </c>
      <c r="I26" s="70" t="s">
        <v>4</v>
      </c>
      <c r="J26" s="71" t="s">
        <v>203</v>
      </c>
      <c r="L26" s="7" t="b">
        <f aca="true" t="shared" si="14" ref="L26:L48">AND($L$50&lt;22,H26=$L$50)</f>
        <v>0</v>
      </c>
      <c r="M26" s="7">
        <f>IF(L26=TRUE,1,0)</f>
        <v>0</v>
      </c>
      <c r="N26" s="7" t="b">
        <f aca="true" t="shared" si="15" ref="N26:N48">AND($L$25=0,H26&gt;21.99)</f>
        <v>0</v>
      </c>
      <c r="O26" s="7">
        <f>IF(N26=TRUE,1,0)</f>
        <v>0</v>
      </c>
      <c r="P26" s="7" t="b">
        <f aca="true" t="shared" si="16" ref="P26:P48">AND($L$25=0,H26=$P$50)</f>
        <v>0</v>
      </c>
      <c r="Q26" s="7">
        <f>IF(P26=TRUE,2,0)</f>
        <v>0</v>
      </c>
      <c r="R26" s="7" t="b">
        <f aca="true" t="shared" si="17" ref="R26:R48">AND(T26=MAX($T$26:$T$49))</f>
        <v>0</v>
      </c>
      <c r="S26" s="7">
        <f>IF(R26=TRUE,1,0)</f>
        <v>0</v>
      </c>
      <c r="T26" s="7">
        <f>L26+(N26*2)+O26+P26+Q26</f>
        <v>0</v>
      </c>
      <c r="U26" s="7"/>
      <c r="V26" s="9">
        <f>H26</f>
        <v>13.666666666666666</v>
      </c>
      <c r="Y26" s="96" t="str">
        <f aca="true" t="shared" si="18" ref="Y26:Y48">CONCATENATE("Score: ",ROUND(H26,1),"/30","    ",Z26)</f>
        <v>Score: 13.7/30    </v>
      </c>
      <c r="Z26" s="99">
        <f aca="true" t="shared" si="19" ref="Z26:Z48">IF(I26="HM","Honorable Mention",IF(I26="PM","Print of the Month",""))</f>
      </c>
      <c r="AA26" s="100" t="str">
        <f aca="true" t="shared" si="20" ref="AA26:AA48">CONCATENATE("'",C26,"'"," by ",D26,CHAR(10),Y26,CHAR(10),CHAR(10),"Judges Comments: ",J26)</f>
        <v>'Creeping along' by Cathy Baerg
Score: 13.7/30    
Judges Comments: right side is overexposed and does not belong there, great title, vine is pleasing and concept is good</v>
      </c>
    </row>
    <row r="27" spans="1:27" s="8" customFormat="1" ht="42.75" customHeight="1">
      <c r="A27" s="33">
        <f>A26+1</f>
        <v>16</v>
      </c>
      <c r="B27" s="33" t="s">
        <v>19</v>
      </c>
      <c r="C27" s="53" t="s">
        <v>45</v>
      </c>
      <c r="D27" s="34" t="s">
        <v>116</v>
      </c>
      <c r="E27" s="67">
        <v>10</v>
      </c>
      <c r="F27" s="68">
        <v>23</v>
      </c>
      <c r="G27" s="68">
        <v>11</v>
      </c>
      <c r="H27" s="69">
        <v>14.666666666666666</v>
      </c>
      <c r="I27" s="70" t="s">
        <v>4</v>
      </c>
      <c r="J27" s="71" t="s">
        <v>202</v>
      </c>
      <c r="L27" s="7" t="b">
        <f t="shared" si="14"/>
        <v>0</v>
      </c>
      <c r="M27" s="7">
        <f>IF(L27=TRUE,1,0)</f>
        <v>0</v>
      </c>
      <c r="N27" s="7" t="b">
        <f t="shared" si="15"/>
        <v>0</v>
      </c>
      <c r="O27" s="7">
        <f>IF(N27=TRUE,1,0)</f>
        <v>0</v>
      </c>
      <c r="P27" s="7" t="b">
        <f t="shared" si="16"/>
        <v>0</v>
      </c>
      <c r="Q27" s="7">
        <f>IF(P27=TRUE,2,0)</f>
        <v>0</v>
      </c>
      <c r="R27" s="7" t="b">
        <f t="shared" si="17"/>
        <v>0</v>
      </c>
      <c r="S27" s="7">
        <f>IF(R27=TRUE,1,0)</f>
        <v>0</v>
      </c>
      <c r="T27" s="7">
        <f>L27+(N27*2)+O27+P27+Q27</f>
        <v>0</v>
      </c>
      <c r="U27" s="7"/>
      <c r="V27" s="9">
        <f>H27</f>
        <v>14.666666666666666</v>
      </c>
      <c r="Y27" s="96" t="str">
        <f t="shared" si="18"/>
        <v>Score: 14.7/30    </v>
      </c>
      <c r="Z27" s="99">
        <f t="shared" si="19"/>
      </c>
      <c r="AA27" s="100" t="str">
        <f t="shared" si="20"/>
        <v>'Cathedral Chandelier' by Stephen Nicholson
Score: 14.7/30    
Judges Comments: weak composition, foreground column is distracting, would like to see the entire chandelier, nice subject matter</v>
      </c>
    </row>
    <row r="28" spans="1:27" s="8" customFormat="1" ht="42.75" customHeight="1">
      <c r="A28" s="33">
        <f aca="true" t="shared" si="21" ref="A28:A48">A27+1</f>
        <v>17</v>
      </c>
      <c r="B28" s="33" t="s">
        <v>19</v>
      </c>
      <c r="C28" s="46" t="s">
        <v>61</v>
      </c>
      <c r="D28" s="34" t="s">
        <v>120</v>
      </c>
      <c r="E28" s="67">
        <v>10</v>
      </c>
      <c r="F28" s="68">
        <v>24</v>
      </c>
      <c r="G28" s="68">
        <v>10</v>
      </c>
      <c r="H28" s="69">
        <v>14.666666666666666</v>
      </c>
      <c r="I28" s="70" t="s">
        <v>4</v>
      </c>
      <c r="J28" s="71" t="s">
        <v>211</v>
      </c>
      <c r="L28" s="7" t="b">
        <f t="shared" si="14"/>
        <v>0</v>
      </c>
      <c r="M28" s="7">
        <f>IF(L28=TRUE,1,0)</f>
        <v>0</v>
      </c>
      <c r="N28" s="7" t="b">
        <f t="shared" si="15"/>
        <v>0</v>
      </c>
      <c r="O28" s="7">
        <f>IF(N28=TRUE,1,0)</f>
        <v>0</v>
      </c>
      <c r="P28" s="7" t="b">
        <f t="shared" si="16"/>
        <v>0</v>
      </c>
      <c r="Q28" s="7">
        <f>IF(P28=TRUE,2,0)</f>
        <v>0</v>
      </c>
      <c r="R28" s="7" t="b">
        <f t="shared" si="17"/>
        <v>0</v>
      </c>
      <c r="S28" s="7">
        <f>IF(R28=TRUE,1,0)</f>
        <v>0</v>
      </c>
      <c r="T28" s="7">
        <f>L28+(N28*2)+O28+P28+Q28</f>
        <v>0</v>
      </c>
      <c r="U28" s="7"/>
      <c r="V28" s="9">
        <f>H28</f>
        <v>14.666666666666666</v>
      </c>
      <c r="Y28" s="96" t="str">
        <f t="shared" si="18"/>
        <v>Score: 14.7/30    </v>
      </c>
      <c r="Z28" s="99">
        <f t="shared" si="19"/>
      </c>
      <c r="AA28" s="100" t="str">
        <f t="shared" si="20"/>
        <v>'Supper's Over' by Betty Calvert
Score: 14.7/30    
Judges Comments: composition is weak, lots of interesting things going on</v>
      </c>
    </row>
    <row r="29" spans="1:27" s="8" customFormat="1" ht="42.75" customHeight="1">
      <c r="A29" s="33">
        <f t="shared" si="21"/>
        <v>18</v>
      </c>
      <c r="B29" s="33" t="s">
        <v>19</v>
      </c>
      <c r="C29" s="46" t="s">
        <v>59</v>
      </c>
      <c r="D29" s="34" t="s">
        <v>114</v>
      </c>
      <c r="E29" s="67">
        <v>10</v>
      </c>
      <c r="F29" s="68">
        <v>23</v>
      </c>
      <c r="G29" s="68">
        <v>13</v>
      </c>
      <c r="H29" s="69">
        <v>15.333333333333334</v>
      </c>
      <c r="I29" s="70" t="s">
        <v>4</v>
      </c>
      <c r="J29" s="71" t="s">
        <v>209</v>
      </c>
      <c r="L29" s="7" t="b">
        <f t="shared" si="14"/>
        <v>0</v>
      </c>
      <c r="M29" s="7">
        <f>IF(L29=TRUE,1,0)</f>
        <v>0</v>
      </c>
      <c r="N29" s="7" t="b">
        <f t="shared" si="15"/>
        <v>0</v>
      </c>
      <c r="O29" s="7">
        <f>IF(N29=TRUE,1,0)</f>
        <v>0</v>
      </c>
      <c r="P29" s="7" t="b">
        <f t="shared" si="16"/>
        <v>0</v>
      </c>
      <c r="Q29" s="7">
        <f>IF(P29=TRUE,2,0)</f>
        <v>0</v>
      </c>
      <c r="R29" s="7" t="b">
        <f t="shared" si="17"/>
        <v>0</v>
      </c>
      <c r="S29" s="7">
        <f>IF(R29=TRUE,1,0)</f>
        <v>0</v>
      </c>
      <c r="T29" s="7">
        <f>L29+(N29*2)+O29+P29+Q29</f>
        <v>0</v>
      </c>
      <c r="U29" s="7"/>
      <c r="V29" s="9">
        <f>H29</f>
        <v>15.333333333333334</v>
      </c>
      <c r="Y29" s="96" t="str">
        <f t="shared" si="18"/>
        <v>Score: 15.3/30    </v>
      </c>
      <c r="Z29" s="99">
        <f t="shared" si="19"/>
      </c>
      <c r="AA29" s="100" t="str">
        <f t="shared" si="20"/>
        <v>'Shaman Transforming' by Richard Kerbes
Score: 15.3/30    
Judges Comments: seems like a picture of someone's art - hard to judge the image without judging the art, unique choice of subject matter</v>
      </c>
    </row>
    <row r="30" spans="1:27" s="8" customFormat="1" ht="42.75" customHeight="1">
      <c r="A30" s="33">
        <f t="shared" si="21"/>
        <v>19</v>
      </c>
      <c r="B30" s="33" t="s">
        <v>19</v>
      </c>
      <c r="C30" s="46" t="s">
        <v>43</v>
      </c>
      <c r="D30" s="34" t="s">
        <v>36</v>
      </c>
      <c r="E30" s="67">
        <v>10</v>
      </c>
      <c r="F30" s="68">
        <v>22</v>
      </c>
      <c r="G30" s="68">
        <v>19</v>
      </c>
      <c r="H30" s="69">
        <v>17</v>
      </c>
      <c r="I30" s="70" t="s">
        <v>4</v>
      </c>
      <c r="J30" s="71" t="s">
        <v>201</v>
      </c>
      <c r="L30" s="7" t="b">
        <f t="shared" si="14"/>
        <v>0</v>
      </c>
      <c r="M30" s="7">
        <f>IF(L30=TRUE,1,0)</f>
        <v>0</v>
      </c>
      <c r="N30" s="7" t="b">
        <f t="shared" si="15"/>
        <v>0</v>
      </c>
      <c r="O30" s="7">
        <f>IF(N30=TRUE,1,0)</f>
        <v>0</v>
      </c>
      <c r="P30" s="7" t="b">
        <f t="shared" si="16"/>
        <v>0</v>
      </c>
      <c r="Q30" s="7">
        <f>IF(P30=TRUE,2,0)</f>
        <v>0</v>
      </c>
      <c r="R30" s="7" t="b">
        <f t="shared" si="17"/>
        <v>0</v>
      </c>
      <c r="S30" s="7">
        <f>IF(R30=TRUE,1,0)</f>
        <v>0</v>
      </c>
      <c r="T30" s="7">
        <f>L30+(N30*2)+O30+P30+Q30</f>
        <v>0</v>
      </c>
      <c r="U30" s="7"/>
      <c r="V30" s="9">
        <f>H30</f>
        <v>17</v>
      </c>
      <c r="Y30" s="96" t="str">
        <f t="shared" si="18"/>
        <v>Score: 17/30    </v>
      </c>
      <c r="Z30" s="99">
        <f t="shared" si="19"/>
      </c>
      <c r="AA30" s="100" t="str">
        <f t="shared" si="20"/>
        <v>'A Different Era' by Jannik Plaetner
Score: 17/30    
Judges Comments: perhaps a panoramic crop would help this image</v>
      </c>
    </row>
    <row r="31" spans="1:27" s="22" customFormat="1" ht="42.75" customHeight="1">
      <c r="A31" s="35">
        <f t="shared" si="21"/>
        <v>20</v>
      </c>
      <c r="B31" s="35" t="s">
        <v>19</v>
      </c>
      <c r="C31" s="46" t="s">
        <v>51</v>
      </c>
      <c r="D31" s="34" t="s">
        <v>118</v>
      </c>
      <c r="E31" s="67">
        <v>10</v>
      </c>
      <c r="F31" s="68">
        <v>25</v>
      </c>
      <c r="G31" s="68">
        <v>16</v>
      </c>
      <c r="H31" s="69">
        <v>17</v>
      </c>
      <c r="I31" s="70" t="s">
        <v>4</v>
      </c>
      <c r="J31" s="71" t="s">
        <v>206</v>
      </c>
      <c r="L31" s="21" t="b">
        <f t="shared" si="14"/>
        <v>0</v>
      </c>
      <c r="M31" s="21">
        <f aca="true" t="shared" si="22" ref="M31:M48">IF(L31=TRUE,1,0)</f>
        <v>0</v>
      </c>
      <c r="N31" s="21" t="b">
        <f t="shared" si="15"/>
        <v>0</v>
      </c>
      <c r="O31" s="21">
        <f aca="true" t="shared" si="23" ref="O31:O48">IF(N31=TRUE,1,0)</f>
        <v>0</v>
      </c>
      <c r="P31" s="21" t="b">
        <f t="shared" si="16"/>
        <v>0</v>
      </c>
      <c r="Q31" s="21">
        <f aca="true" t="shared" si="24" ref="Q31:Q48">IF(P31=TRUE,2,0)</f>
        <v>0</v>
      </c>
      <c r="R31" s="21" t="b">
        <f t="shared" si="17"/>
        <v>0</v>
      </c>
      <c r="S31" s="21">
        <f aca="true" t="shared" si="25" ref="S31:S48">IF(R31=TRUE,1,0)</f>
        <v>0</v>
      </c>
      <c r="T31" s="21">
        <f aca="true" t="shared" si="26" ref="T31:T48">L31+(N31*2)+O31+P31+Q31</f>
        <v>0</v>
      </c>
      <c r="U31" s="21"/>
      <c r="V31" s="23">
        <f aca="true" t="shared" si="27" ref="V31:V48">H31</f>
        <v>17</v>
      </c>
      <c r="Y31" s="96" t="str">
        <f t="shared" si="18"/>
        <v>Score: 17/30    </v>
      </c>
      <c r="Z31" s="99">
        <f t="shared" si="19"/>
      </c>
      <c r="AA31" s="100" t="str">
        <f t="shared" si="20"/>
        <v>'It's All In The Way You Hold Your Hand' by Bruce Guenter
Score: 17/30    
Judges Comments: interesting moment capture, would like to see more background blur</v>
      </c>
    </row>
    <row r="32" spans="1:27" s="8" customFormat="1" ht="42.75" customHeight="1">
      <c r="A32" s="33">
        <f t="shared" si="21"/>
        <v>21</v>
      </c>
      <c r="B32" s="33" t="s">
        <v>19</v>
      </c>
      <c r="C32" s="46" t="s">
        <v>53</v>
      </c>
      <c r="D32" s="34" t="s">
        <v>103</v>
      </c>
      <c r="E32" s="67">
        <v>10</v>
      </c>
      <c r="F32" s="68">
        <v>26</v>
      </c>
      <c r="G32" s="68">
        <v>15</v>
      </c>
      <c r="H32" s="69">
        <v>17</v>
      </c>
      <c r="I32" s="70" t="s">
        <v>4</v>
      </c>
      <c r="J32" s="71" t="s">
        <v>282</v>
      </c>
      <c r="L32" s="7" t="b">
        <f t="shared" si="14"/>
        <v>0</v>
      </c>
      <c r="M32" s="7">
        <f t="shared" si="22"/>
        <v>0</v>
      </c>
      <c r="N32" s="7" t="b">
        <f t="shared" si="15"/>
        <v>0</v>
      </c>
      <c r="O32" s="7">
        <f t="shared" si="23"/>
        <v>0</v>
      </c>
      <c r="P32" s="7" t="b">
        <f t="shared" si="16"/>
        <v>0</v>
      </c>
      <c r="Q32" s="7">
        <f t="shared" si="24"/>
        <v>0</v>
      </c>
      <c r="R32" s="7" t="b">
        <f t="shared" si="17"/>
        <v>0</v>
      </c>
      <c r="S32" s="7">
        <f t="shared" si="25"/>
        <v>0</v>
      </c>
      <c r="T32" s="7">
        <f t="shared" si="26"/>
        <v>0</v>
      </c>
      <c r="U32" s="7"/>
      <c r="V32" s="9">
        <f t="shared" si="27"/>
        <v>17</v>
      </c>
      <c r="Y32" s="96" t="str">
        <f t="shared" si="18"/>
        <v>Score: 17/30    </v>
      </c>
      <c r="Z32" s="99">
        <f t="shared" si="19"/>
      </c>
      <c r="AA32" s="100" t="str">
        <f t="shared" si="20"/>
        <v>'Looking To My Future' by Amy Wildeman
Score: 17/30    
Judges Comments: good choice of lighting, try a different pose to make her look more flattering</v>
      </c>
    </row>
    <row r="33" spans="1:27" s="8" customFormat="1" ht="42.75" customHeight="1">
      <c r="A33" s="33">
        <f t="shared" si="21"/>
        <v>22</v>
      </c>
      <c r="B33" s="33" t="s">
        <v>19</v>
      </c>
      <c r="C33" s="46" t="s">
        <v>64</v>
      </c>
      <c r="D33" s="34" t="s">
        <v>123</v>
      </c>
      <c r="E33" s="67">
        <v>10</v>
      </c>
      <c r="F33" s="68">
        <v>24</v>
      </c>
      <c r="G33" s="68">
        <v>19</v>
      </c>
      <c r="H33" s="69">
        <v>17.666666666666668</v>
      </c>
      <c r="I33" s="70" t="s">
        <v>4</v>
      </c>
      <c r="J33" s="71" t="s">
        <v>212</v>
      </c>
      <c r="L33" s="7" t="b">
        <f t="shared" si="14"/>
        <v>0</v>
      </c>
      <c r="M33" s="7">
        <f t="shared" si="22"/>
        <v>0</v>
      </c>
      <c r="N33" s="7" t="b">
        <f t="shared" si="15"/>
        <v>0</v>
      </c>
      <c r="O33" s="7">
        <f t="shared" si="23"/>
        <v>0</v>
      </c>
      <c r="P33" s="7" t="b">
        <f t="shared" si="16"/>
        <v>0</v>
      </c>
      <c r="Q33" s="7">
        <f t="shared" si="24"/>
        <v>0</v>
      </c>
      <c r="R33" s="7" t="b">
        <f t="shared" si="17"/>
        <v>0</v>
      </c>
      <c r="S33" s="7">
        <f t="shared" si="25"/>
        <v>0</v>
      </c>
      <c r="T33" s="7">
        <f t="shared" si="26"/>
        <v>0</v>
      </c>
      <c r="U33" s="7"/>
      <c r="V33" s="9">
        <f t="shared" si="27"/>
        <v>17.666666666666668</v>
      </c>
      <c r="Y33" s="96" t="str">
        <f t="shared" si="18"/>
        <v>Score: 17.7/30    </v>
      </c>
      <c r="Z33" s="99">
        <f t="shared" si="19"/>
      </c>
      <c r="AA33" s="100" t="str">
        <f t="shared" si="20"/>
        <v>'Vintage Service' by Philip McNeill
Score: 17.7/30    
Judges Comments: image of the model scene is nicely taken, vignette is too distracting</v>
      </c>
    </row>
    <row r="34" spans="1:27" s="8" customFormat="1" ht="42.75" customHeight="1">
      <c r="A34" s="33">
        <f t="shared" si="21"/>
        <v>23</v>
      </c>
      <c r="B34" s="33" t="s">
        <v>19</v>
      </c>
      <c r="C34" s="46" t="s">
        <v>60</v>
      </c>
      <c r="D34" s="34" t="s">
        <v>119</v>
      </c>
      <c r="E34" s="67">
        <v>20</v>
      </c>
      <c r="F34" s="68">
        <v>23</v>
      </c>
      <c r="G34" s="68">
        <v>11</v>
      </c>
      <c r="H34" s="69">
        <v>18</v>
      </c>
      <c r="I34" s="70" t="s">
        <v>4</v>
      </c>
      <c r="J34" s="71" t="s">
        <v>210</v>
      </c>
      <c r="L34" s="7" t="b">
        <f t="shared" si="14"/>
        <v>0</v>
      </c>
      <c r="M34" s="7">
        <f t="shared" si="22"/>
        <v>0</v>
      </c>
      <c r="N34" s="7" t="b">
        <f t="shared" si="15"/>
        <v>0</v>
      </c>
      <c r="O34" s="7">
        <f t="shared" si="23"/>
        <v>0</v>
      </c>
      <c r="P34" s="7" t="b">
        <f t="shared" si="16"/>
        <v>0</v>
      </c>
      <c r="Q34" s="7">
        <f t="shared" si="24"/>
        <v>0</v>
      </c>
      <c r="R34" s="7" t="b">
        <f t="shared" si="17"/>
        <v>0</v>
      </c>
      <c r="S34" s="7">
        <f t="shared" si="25"/>
        <v>0</v>
      </c>
      <c r="T34" s="7">
        <f t="shared" si="26"/>
        <v>0</v>
      </c>
      <c r="U34" s="7"/>
      <c r="V34" s="9">
        <f t="shared" si="27"/>
        <v>18</v>
      </c>
      <c r="Y34" s="96" t="str">
        <f t="shared" si="18"/>
        <v>Score: 18/30    </v>
      </c>
      <c r="Z34" s="99">
        <f t="shared" si="19"/>
      </c>
      <c r="AA34" s="100" t="str">
        <f t="shared" si="20"/>
        <v>'Some Welcome' by Ian Sutherland
Score: 18/30    
Judges Comments: great title, needs more contrast, background needs to be out of focus</v>
      </c>
    </row>
    <row r="35" spans="1:27" s="8" customFormat="1" ht="42.75" customHeight="1">
      <c r="A35" s="33">
        <f t="shared" si="21"/>
        <v>24</v>
      </c>
      <c r="B35" s="33" t="s">
        <v>19</v>
      </c>
      <c r="C35" s="46" t="s">
        <v>47</v>
      </c>
      <c r="D35" s="34" t="s">
        <v>104</v>
      </c>
      <c r="E35" s="67">
        <v>15</v>
      </c>
      <c r="F35" s="68">
        <v>22</v>
      </c>
      <c r="G35" s="68">
        <v>22</v>
      </c>
      <c r="H35" s="69">
        <v>19.666666666666668</v>
      </c>
      <c r="I35" s="70" t="s">
        <v>4</v>
      </c>
      <c r="J35" s="71" t="s">
        <v>204</v>
      </c>
      <c r="L35" s="7" t="b">
        <f t="shared" si="14"/>
        <v>0</v>
      </c>
      <c r="M35" s="7">
        <f t="shared" si="22"/>
        <v>0</v>
      </c>
      <c r="N35" s="7" t="b">
        <f t="shared" si="15"/>
        <v>0</v>
      </c>
      <c r="O35" s="7">
        <f t="shared" si="23"/>
        <v>0</v>
      </c>
      <c r="P35" s="7" t="b">
        <f t="shared" si="16"/>
        <v>0</v>
      </c>
      <c r="Q35" s="7">
        <f t="shared" si="24"/>
        <v>0</v>
      </c>
      <c r="R35" s="7" t="b">
        <f t="shared" si="17"/>
        <v>0</v>
      </c>
      <c r="S35" s="7">
        <f t="shared" si="25"/>
        <v>0</v>
      </c>
      <c r="T35" s="7">
        <f t="shared" si="26"/>
        <v>0</v>
      </c>
      <c r="U35" s="7"/>
      <c r="V35" s="9">
        <f t="shared" si="27"/>
        <v>19.666666666666668</v>
      </c>
      <c r="Y35" s="96" t="str">
        <f t="shared" si="18"/>
        <v>Score: 19.7/30    </v>
      </c>
      <c r="Z35" s="99">
        <f t="shared" si="19"/>
      </c>
      <c r="AA35" s="100" t="str">
        <f t="shared" si="20"/>
        <v>'Dragon Slayer' by Gayvin Franson
Score: 19.7/30    
Judges Comments: composition is good, vertical lines in this image don't need to be vertical, a very dramatic perspective</v>
      </c>
    </row>
    <row r="36" spans="1:27" s="8" customFormat="1" ht="42.75" customHeight="1">
      <c r="A36" s="33">
        <f t="shared" si="21"/>
        <v>25</v>
      </c>
      <c r="B36" s="33" t="s">
        <v>19</v>
      </c>
      <c r="C36" s="46" t="s">
        <v>63</v>
      </c>
      <c r="D36" s="34" t="s">
        <v>121</v>
      </c>
      <c r="E36" s="67">
        <v>10</v>
      </c>
      <c r="F36" s="68">
        <v>23</v>
      </c>
      <c r="G36" s="68">
        <v>26</v>
      </c>
      <c r="H36" s="69">
        <v>19.666666666666668</v>
      </c>
      <c r="I36" s="70" t="s">
        <v>4</v>
      </c>
      <c r="J36" s="71" t="s">
        <v>285</v>
      </c>
      <c r="L36" s="7" t="b">
        <f t="shared" si="14"/>
        <v>0</v>
      </c>
      <c r="M36" s="7">
        <f t="shared" si="22"/>
        <v>0</v>
      </c>
      <c r="N36" s="7" t="b">
        <f t="shared" si="15"/>
        <v>0</v>
      </c>
      <c r="O36" s="7">
        <f t="shared" si="23"/>
        <v>0</v>
      </c>
      <c r="P36" s="7" t="b">
        <f t="shared" si="16"/>
        <v>0</v>
      </c>
      <c r="Q36" s="7">
        <f t="shared" si="24"/>
        <v>0</v>
      </c>
      <c r="R36" s="7" t="b">
        <f t="shared" si="17"/>
        <v>0</v>
      </c>
      <c r="S36" s="7">
        <f t="shared" si="25"/>
        <v>0</v>
      </c>
      <c r="T36" s="7">
        <f t="shared" si="26"/>
        <v>0</v>
      </c>
      <c r="U36" s="7"/>
      <c r="V36" s="9">
        <f t="shared" si="27"/>
        <v>19.666666666666668</v>
      </c>
      <c r="Y36" s="96" t="str">
        <f t="shared" si="18"/>
        <v>Score: 19.7/30    </v>
      </c>
      <c r="Z36" s="99">
        <f t="shared" si="19"/>
      </c>
      <c r="AA36" s="100" t="str">
        <f t="shared" si="20"/>
        <v>'Time Stands Still' by Gerald Hammerling
Score: 19.7/30    
Judges Comments: seems like two different pictures, perhaps better as a color image, tilt-shift may help to fix the perspective</v>
      </c>
    </row>
    <row r="37" spans="1:27" s="8" customFormat="1" ht="42.75" customHeight="1">
      <c r="A37" s="33">
        <f t="shared" si="21"/>
        <v>26</v>
      </c>
      <c r="B37" s="33" t="s">
        <v>19</v>
      </c>
      <c r="C37" s="46" t="s">
        <v>54</v>
      </c>
      <c r="D37" s="34" t="s">
        <v>111</v>
      </c>
      <c r="E37" s="67">
        <v>20</v>
      </c>
      <c r="F37" s="68">
        <v>26</v>
      </c>
      <c r="G37" s="68">
        <v>20</v>
      </c>
      <c r="H37" s="69">
        <v>22</v>
      </c>
      <c r="I37" s="70" t="s">
        <v>7</v>
      </c>
      <c r="J37" s="71" t="s">
        <v>283</v>
      </c>
      <c r="L37" s="7" t="b">
        <f t="shared" si="14"/>
        <v>0</v>
      </c>
      <c r="M37" s="7">
        <f t="shared" si="22"/>
        <v>0</v>
      </c>
      <c r="N37" s="7" t="b">
        <f t="shared" si="15"/>
        <v>1</v>
      </c>
      <c r="O37" s="7">
        <f t="shared" si="23"/>
        <v>1</v>
      </c>
      <c r="P37" s="7" t="b">
        <f t="shared" si="16"/>
        <v>0</v>
      </c>
      <c r="Q37" s="7">
        <f t="shared" si="24"/>
        <v>0</v>
      </c>
      <c r="R37" s="7" t="b">
        <f t="shared" si="17"/>
        <v>0</v>
      </c>
      <c r="S37" s="7">
        <f t="shared" si="25"/>
        <v>0</v>
      </c>
      <c r="T37" s="7">
        <f t="shared" si="26"/>
        <v>3</v>
      </c>
      <c r="U37" s="7"/>
      <c r="V37" s="9">
        <f t="shared" si="27"/>
        <v>22</v>
      </c>
      <c r="Y37" s="96" t="str">
        <f t="shared" si="18"/>
        <v>Score: 22/30    Honorable Mention</v>
      </c>
      <c r="Z37" s="99" t="str">
        <f t="shared" si="19"/>
        <v>Honorable Mention</v>
      </c>
      <c r="AA37" s="100" t="str">
        <f t="shared" si="20"/>
        <v>'Mmm Dinner' by Barry Singer
Score: 22/30    Honorable Mention
Judges Comments: cool moment capture and subject placement, B&amp;W may not have been the best choice, a very dramatic pose, beautifully lit</v>
      </c>
    </row>
    <row r="38" spans="1:27" s="8" customFormat="1" ht="42.75" customHeight="1">
      <c r="A38" s="33">
        <f t="shared" si="21"/>
        <v>27</v>
      </c>
      <c r="B38" s="33" t="s">
        <v>19</v>
      </c>
      <c r="C38" s="53" t="s">
        <v>44</v>
      </c>
      <c r="D38" s="34" t="s">
        <v>107</v>
      </c>
      <c r="E38" s="67">
        <v>20</v>
      </c>
      <c r="F38" s="68">
        <v>24</v>
      </c>
      <c r="G38" s="68">
        <v>24</v>
      </c>
      <c r="H38" s="69">
        <v>22.666666666666668</v>
      </c>
      <c r="I38" s="70" t="s">
        <v>7</v>
      </c>
      <c r="J38" s="71" t="s">
        <v>278</v>
      </c>
      <c r="L38" s="7" t="b">
        <f t="shared" si="14"/>
        <v>0</v>
      </c>
      <c r="M38" s="7">
        <f t="shared" si="22"/>
        <v>0</v>
      </c>
      <c r="N38" s="7" t="b">
        <f t="shared" si="15"/>
        <v>1</v>
      </c>
      <c r="O38" s="7">
        <f t="shared" si="23"/>
        <v>1</v>
      </c>
      <c r="P38" s="7" t="b">
        <f t="shared" si="16"/>
        <v>0</v>
      </c>
      <c r="Q38" s="7">
        <f t="shared" si="24"/>
        <v>0</v>
      </c>
      <c r="R38" s="7" t="b">
        <f t="shared" si="17"/>
        <v>0</v>
      </c>
      <c r="S38" s="7">
        <f t="shared" si="25"/>
        <v>0</v>
      </c>
      <c r="T38" s="7">
        <f t="shared" si="26"/>
        <v>3</v>
      </c>
      <c r="U38" s="7"/>
      <c r="V38" s="9">
        <f t="shared" si="27"/>
        <v>22.666666666666668</v>
      </c>
      <c r="Y38" s="96" t="str">
        <f t="shared" si="18"/>
        <v>Score: 22.7/30    Honorable Mention</v>
      </c>
      <c r="Z38" s="99" t="str">
        <f t="shared" si="19"/>
        <v>Honorable Mention</v>
      </c>
      <c r="AA38" s="100" t="str">
        <f t="shared" si="20"/>
        <v>'Back Against a Wall' by Gordon Sukut
Score: 22.7/30    Honorable Mention
Judges Comments: nice composition and echo of the shadow, bright top right corner is distracting, roots are overexposed, nice concept</v>
      </c>
    </row>
    <row r="39" spans="1:27" s="8" customFormat="1" ht="42.75" customHeight="1">
      <c r="A39" s="33">
        <f t="shared" si="21"/>
        <v>28</v>
      </c>
      <c r="B39" s="33" t="s">
        <v>19</v>
      </c>
      <c r="C39" s="46" t="s">
        <v>49</v>
      </c>
      <c r="D39" s="34" t="s">
        <v>105</v>
      </c>
      <c r="E39" s="67">
        <v>25</v>
      </c>
      <c r="F39" s="68">
        <v>24</v>
      </c>
      <c r="G39" s="68">
        <v>21</v>
      </c>
      <c r="H39" s="69">
        <v>23.333333333333332</v>
      </c>
      <c r="I39" s="70" t="s">
        <v>7</v>
      </c>
      <c r="J39" s="71" t="s">
        <v>280</v>
      </c>
      <c r="L39" s="7" t="b">
        <f t="shared" si="14"/>
        <v>0</v>
      </c>
      <c r="M39" s="7">
        <f t="shared" si="22"/>
        <v>0</v>
      </c>
      <c r="N39" s="7" t="b">
        <f t="shared" si="15"/>
        <v>1</v>
      </c>
      <c r="O39" s="7">
        <f t="shared" si="23"/>
        <v>1</v>
      </c>
      <c r="P39" s="7" t="b">
        <f t="shared" si="16"/>
        <v>0</v>
      </c>
      <c r="Q39" s="7">
        <f t="shared" si="24"/>
        <v>0</v>
      </c>
      <c r="R39" s="7" t="b">
        <f t="shared" si="17"/>
        <v>0</v>
      </c>
      <c r="S39" s="7">
        <f t="shared" si="25"/>
        <v>0</v>
      </c>
      <c r="T39" s="7">
        <f t="shared" si="26"/>
        <v>3</v>
      </c>
      <c r="U39" s="7"/>
      <c r="V39" s="9">
        <f t="shared" si="27"/>
        <v>23.333333333333332</v>
      </c>
      <c r="Y39" s="96" t="str">
        <f t="shared" si="18"/>
        <v>Score: 23.3/30    Honorable Mention</v>
      </c>
      <c r="Z39" s="99" t="str">
        <f t="shared" si="19"/>
        <v>Honorable Mention</v>
      </c>
      <c r="AA39" s="100" t="str">
        <f t="shared" si="20"/>
        <v>'Hooked' by Kathy Meeres
Score: 23.3/30    Honorable Mention
Judges Comments: great processing, good texture in the wood and paint, maybe give a bit more breathing room around the hook, </v>
      </c>
    </row>
    <row r="40" spans="1:27" s="8" customFormat="1" ht="42.75" customHeight="1">
      <c r="A40" s="33">
        <f t="shared" si="21"/>
        <v>29</v>
      </c>
      <c r="B40" s="33" t="s">
        <v>19</v>
      </c>
      <c r="C40" s="46" t="s">
        <v>50</v>
      </c>
      <c r="D40" s="34" t="s">
        <v>110</v>
      </c>
      <c r="E40" s="67">
        <v>20</v>
      </c>
      <c r="F40" s="68">
        <v>27</v>
      </c>
      <c r="G40" s="68">
        <v>24</v>
      </c>
      <c r="H40" s="69">
        <v>23.666666666666668</v>
      </c>
      <c r="I40" s="70" t="s">
        <v>7</v>
      </c>
      <c r="J40" s="71" t="s">
        <v>205</v>
      </c>
      <c r="L40" s="7" t="b">
        <f t="shared" si="14"/>
        <v>0</v>
      </c>
      <c r="M40" s="7">
        <f t="shared" si="22"/>
        <v>0</v>
      </c>
      <c r="N40" s="7" t="b">
        <f t="shared" si="15"/>
        <v>1</v>
      </c>
      <c r="O40" s="7">
        <f t="shared" si="23"/>
        <v>1</v>
      </c>
      <c r="P40" s="7" t="b">
        <f t="shared" si="16"/>
        <v>0</v>
      </c>
      <c r="Q40" s="7">
        <f t="shared" si="24"/>
        <v>0</v>
      </c>
      <c r="R40" s="7" t="b">
        <f t="shared" si="17"/>
        <v>0</v>
      </c>
      <c r="S40" s="7">
        <f t="shared" si="25"/>
        <v>0</v>
      </c>
      <c r="T40" s="7">
        <f t="shared" si="26"/>
        <v>3</v>
      </c>
      <c r="U40" s="7"/>
      <c r="V40" s="9">
        <f t="shared" si="27"/>
        <v>23.666666666666668</v>
      </c>
      <c r="Y40" s="96" t="str">
        <f t="shared" si="18"/>
        <v>Score: 23.7/30    Honorable Mention</v>
      </c>
      <c r="Z40" s="99" t="str">
        <f t="shared" si="19"/>
        <v>Honorable Mention</v>
      </c>
      <c r="AA40" s="100" t="str">
        <f t="shared" si="20"/>
        <v>'In the Moment' by Ken Greenhorn
Score: 23.7/30    Honorable Mention
Judges Comments: would like to see the left side of the spotlight - or move the subject to the left more, nice concept</v>
      </c>
    </row>
    <row r="41" spans="1:27" s="8" customFormat="1" ht="42.75" customHeight="1">
      <c r="A41" s="33">
        <f t="shared" si="21"/>
        <v>30</v>
      </c>
      <c r="B41" s="33" t="s">
        <v>19</v>
      </c>
      <c r="C41" s="46" t="s">
        <v>55</v>
      </c>
      <c r="D41" s="34" t="s">
        <v>113</v>
      </c>
      <c r="E41" s="67">
        <v>20</v>
      </c>
      <c r="F41" s="68">
        <v>26</v>
      </c>
      <c r="G41" s="68">
        <v>27</v>
      </c>
      <c r="H41" s="69">
        <v>24.333333333333332</v>
      </c>
      <c r="I41" s="70" t="s">
        <v>7</v>
      </c>
      <c r="J41" s="71" t="s">
        <v>207</v>
      </c>
      <c r="L41" s="7" t="b">
        <f t="shared" si="14"/>
        <v>0</v>
      </c>
      <c r="M41" s="7">
        <f t="shared" si="22"/>
        <v>0</v>
      </c>
      <c r="N41" s="7" t="b">
        <f t="shared" si="15"/>
        <v>1</v>
      </c>
      <c r="O41" s="7">
        <f t="shared" si="23"/>
        <v>1</v>
      </c>
      <c r="P41" s="7" t="b">
        <f t="shared" si="16"/>
        <v>0</v>
      </c>
      <c r="Q41" s="7">
        <f t="shared" si="24"/>
        <v>0</v>
      </c>
      <c r="R41" s="7" t="b">
        <f t="shared" si="17"/>
        <v>0</v>
      </c>
      <c r="S41" s="7">
        <f t="shared" si="25"/>
        <v>0</v>
      </c>
      <c r="T41" s="7">
        <f t="shared" si="26"/>
        <v>3</v>
      </c>
      <c r="U41" s="7"/>
      <c r="V41" s="9">
        <f t="shared" si="27"/>
        <v>24.333333333333332</v>
      </c>
      <c r="Y41" s="96" t="str">
        <f t="shared" si="18"/>
        <v>Score: 24.3/30    Honorable Mention</v>
      </c>
      <c r="Z41" s="99" t="str">
        <f t="shared" si="19"/>
        <v>Honorable Mention</v>
      </c>
      <c r="AA41" s="100" t="str">
        <f t="shared" si="20"/>
        <v>'Old Log Face' by Howard Brown
Score: 24.3/30    Honorable Mention
Judges Comments: cool image, pleasingly lit, nice tonal range, good composition</v>
      </c>
    </row>
    <row r="42" spans="1:27" s="8" customFormat="1" ht="42.75" customHeight="1">
      <c r="A42" s="33">
        <f t="shared" si="21"/>
        <v>31</v>
      </c>
      <c r="B42" s="33" t="s">
        <v>19</v>
      </c>
      <c r="C42" s="46" t="s">
        <v>62</v>
      </c>
      <c r="D42" s="34" t="s">
        <v>115</v>
      </c>
      <c r="E42" s="67">
        <v>20</v>
      </c>
      <c r="F42" s="68">
        <v>26</v>
      </c>
      <c r="G42" s="68">
        <v>27</v>
      </c>
      <c r="H42" s="69">
        <v>24.333333333333332</v>
      </c>
      <c r="I42" s="70" t="s">
        <v>7</v>
      </c>
      <c r="J42" s="71" t="s">
        <v>284</v>
      </c>
      <c r="L42" s="7" t="b">
        <f t="shared" si="14"/>
        <v>0</v>
      </c>
      <c r="M42" s="7">
        <f t="shared" si="22"/>
        <v>0</v>
      </c>
      <c r="N42" s="7" t="b">
        <f t="shared" si="15"/>
        <v>1</v>
      </c>
      <c r="O42" s="7">
        <f t="shared" si="23"/>
        <v>1</v>
      </c>
      <c r="P42" s="7" t="b">
        <f t="shared" si="16"/>
        <v>0</v>
      </c>
      <c r="Q42" s="7">
        <f t="shared" si="24"/>
        <v>0</v>
      </c>
      <c r="R42" s="7" t="b">
        <f t="shared" si="17"/>
        <v>0</v>
      </c>
      <c r="S42" s="7">
        <f t="shared" si="25"/>
        <v>0</v>
      </c>
      <c r="T42" s="7">
        <f t="shared" si="26"/>
        <v>3</v>
      </c>
      <c r="U42" s="7"/>
      <c r="V42" s="9">
        <f t="shared" si="27"/>
        <v>24.333333333333332</v>
      </c>
      <c r="Y42" s="96" t="str">
        <f t="shared" si="18"/>
        <v>Score: 24.3/30    Honorable Mention</v>
      </c>
      <c r="Z42" s="99" t="str">
        <f t="shared" si="19"/>
        <v>Honorable Mention</v>
      </c>
      <c r="AA42" s="100" t="str">
        <f t="shared" si="20"/>
        <v>'The Inviting Path' by Helen Brown
Score: 24.3/30    Honorable Mention
Judges Comments: good tonal range, fabulous leading line, nice forest image, nice contrast between lighting on the two rails (back lighting and front lighting)</v>
      </c>
    </row>
    <row r="43" spans="1:27" s="8" customFormat="1" ht="42.75" customHeight="1">
      <c r="A43" s="33">
        <f t="shared" si="21"/>
        <v>32</v>
      </c>
      <c r="B43" s="33" t="s">
        <v>19</v>
      </c>
      <c r="C43" s="46"/>
      <c r="D43" s="34" t="s">
        <v>122</v>
      </c>
      <c r="E43" s="67">
        <v>20</v>
      </c>
      <c r="F43" s="68">
        <v>25</v>
      </c>
      <c r="G43" s="68">
        <v>29</v>
      </c>
      <c r="H43" s="69">
        <v>24.666666666666668</v>
      </c>
      <c r="I43" s="70" t="s">
        <v>7</v>
      </c>
      <c r="J43" s="71" t="s">
        <v>254</v>
      </c>
      <c r="L43" s="7" t="b">
        <f t="shared" si="14"/>
        <v>0</v>
      </c>
      <c r="M43" s="7">
        <f t="shared" si="22"/>
        <v>0</v>
      </c>
      <c r="N43" s="7" t="b">
        <f t="shared" si="15"/>
        <v>1</v>
      </c>
      <c r="O43" s="7">
        <f t="shared" si="23"/>
        <v>1</v>
      </c>
      <c r="P43" s="7" t="b">
        <f t="shared" si="16"/>
        <v>0</v>
      </c>
      <c r="Q43" s="7">
        <f t="shared" si="24"/>
        <v>0</v>
      </c>
      <c r="R43" s="7" t="b">
        <f t="shared" si="17"/>
        <v>0</v>
      </c>
      <c r="S43" s="7">
        <f t="shared" si="25"/>
        <v>0</v>
      </c>
      <c r="T43" s="7">
        <f t="shared" si="26"/>
        <v>3</v>
      </c>
      <c r="U43" s="7"/>
      <c r="V43" s="9">
        <f t="shared" si="27"/>
        <v>24.666666666666668</v>
      </c>
      <c r="Y43" s="96" t="str">
        <f t="shared" si="18"/>
        <v>Score: 24.7/30    Honorable Mention</v>
      </c>
      <c r="Z43" s="99" t="str">
        <f t="shared" si="19"/>
        <v>Honorable Mention</v>
      </c>
      <c r="AA43" s="100" t="str">
        <f t="shared" si="20"/>
        <v>'' by Michael Cuggy
Score: 24.7/30    Honorable Mention
Judges Comments: nice composition and lighting, bird is interesting and catches your eye, has space to fly into, nice simple image</v>
      </c>
    </row>
    <row r="44" spans="1:27" s="8" customFormat="1" ht="42.75" customHeight="1">
      <c r="A44" s="33">
        <f t="shared" si="21"/>
        <v>33</v>
      </c>
      <c r="B44" s="33" t="s">
        <v>19</v>
      </c>
      <c r="C44" s="46" t="s">
        <v>57</v>
      </c>
      <c r="D44" s="34" t="s">
        <v>106</v>
      </c>
      <c r="E44" s="67">
        <v>20</v>
      </c>
      <c r="F44" s="68">
        <v>27</v>
      </c>
      <c r="G44" s="68">
        <v>28</v>
      </c>
      <c r="H44" s="69">
        <v>25</v>
      </c>
      <c r="I44" s="70" t="s">
        <v>7</v>
      </c>
      <c r="J44" s="71" t="s">
        <v>208</v>
      </c>
      <c r="L44" s="7" t="b">
        <f t="shared" si="14"/>
        <v>0</v>
      </c>
      <c r="M44" s="7">
        <f t="shared" si="22"/>
        <v>0</v>
      </c>
      <c r="N44" s="7" t="b">
        <f t="shared" si="15"/>
        <v>1</v>
      </c>
      <c r="O44" s="7">
        <f t="shared" si="23"/>
        <v>1</v>
      </c>
      <c r="P44" s="7" t="b">
        <f t="shared" si="16"/>
        <v>0</v>
      </c>
      <c r="Q44" s="7">
        <f t="shared" si="24"/>
        <v>0</v>
      </c>
      <c r="R44" s="7" t="b">
        <f t="shared" si="17"/>
        <v>0</v>
      </c>
      <c r="S44" s="7">
        <f t="shared" si="25"/>
        <v>0</v>
      </c>
      <c r="T44" s="7">
        <f t="shared" si="26"/>
        <v>3</v>
      </c>
      <c r="U44" s="7"/>
      <c r="V44" s="9">
        <f t="shared" si="27"/>
        <v>25</v>
      </c>
      <c r="Y44" s="96" t="str">
        <f t="shared" si="18"/>
        <v>Score: 25/30    Honorable Mention</v>
      </c>
      <c r="Z44" s="99" t="str">
        <f t="shared" si="19"/>
        <v>Honorable Mention</v>
      </c>
      <c r="AA44" s="100" t="str">
        <f t="shared" si="20"/>
        <v>'Ridge Line' by Dale Read
Score: 25/30    Honorable Mention
Judges Comments: needs to be in color, beautiful composition, foreground and cloud background are pleasing, shadows help</v>
      </c>
    </row>
    <row r="45" spans="1:27" s="8" customFormat="1" ht="42.75" customHeight="1">
      <c r="A45" s="33">
        <f t="shared" si="21"/>
        <v>34</v>
      </c>
      <c r="B45" s="33" t="s">
        <v>19</v>
      </c>
      <c r="C45" s="46" t="s">
        <v>56</v>
      </c>
      <c r="D45" s="34" t="s">
        <v>108</v>
      </c>
      <c r="E45" s="67">
        <v>28</v>
      </c>
      <c r="F45" s="68">
        <v>27</v>
      </c>
      <c r="G45" s="68">
        <v>21</v>
      </c>
      <c r="H45" s="69">
        <v>25.333333333333332</v>
      </c>
      <c r="I45" s="70" t="s">
        <v>7</v>
      </c>
      <c r="J45" s="71" t="s">
        <v>252</v>
      </c>
      <c r="L45" s="7" t="b">
        <f t="shared" si="14"/>
        <v>0</v>
      </c>
      <c r="M45" s="7">
        <f t="shared" si="22"/>
        <v>0</v>
      </c>
      <c r="N45" s="7" t="b">
        <f t="shared" si="15"/>
        <v>1</v>
      </c>
      <c r="O45" s="7">
        <f t="shared" si="23"/>
        <v>1</v>
      </c>
      <c r="P45" s="7" t="b">
        <f t="shared" si="16"/>
        <v>0</v>
      </c>
      <c r="Q45" s="7">
        <f t="shared" si="24"/>
        <v>0</v>
      </c>
      <c r="R45" s="7" t="b">
        <f t="shared" si="17"/>
        <v>0</v>
      </c>
      <c r="S45" s="7">
        <f t="shared" si="25"/>
        <v>0</v>
      </c>
      <c r="T45" s="7">
        <f t="shared" si="26"/>
        <v>3</v>
      </c>
      <c r="U45" s="7"/>
      <c r="V45" s="9">
        <f t="shared" si="27"/>
        <v>25.333333333333332</v>
      </c>
      <c r="Y45" s="96" t="str">
        <f t="shared" si="18"/>
        <v>Score: 25.3/30    Honorable Mention</v>
      </c>
      <c r="Z45" s="99" t="str">
        <f t="shared" si="19"/>
        <v>Honorable Mention</v>
      </c>
      <c r="AA45" s="100" t="str">
        <f t="shared" si="20"/>
        <v>'Reach for the Stars' by Brent Just
Score: 25.3/30    Honorable Mention
Judges Comments: great moment capture with great expression capture, great perspective, body-less arm is a bit distracting</v>
      </c>
    </row>
    <row r="46" spans="1:27" s="8" customFormat="1" ht="42.75" customHeight="1">
      <c r="A46" s="33">
        <f t="shared" si="21"/>
        <v>35</v>
      </c>
      <c r="B46" s="33" t="s">
        <v>19</v>
      </c>
      <c r="C46" s="46" t="s">
        <v>58</v>
      </c>
      <c r="D46" s="34" t="s">
        <v>32</v>
      </c>
      <c r="E46" s="67">
        <v>25</v>
      </c>
      <c r="F46" s="68">
        <v>25</v>
      </c>
      <c r="G46" s="68">
        <v>26</v>
      </c>
      <c r="H46" s="69">
        <v>25.333333333333332</v>
      </c>
      <c r="I46" s="70" t="s">
        <v>7</v>
      </c>
      <c r="J46" s="71" t="s">
        <v>253</v>
      </c>
      <c r="L46" s="7" t="b">
        <f t="shared" si="14"/>
        <v>0</v>
      </c>
      <c r="M46" s="7">
        <f t="shared" si="22"/>
        <v>0</v>
      </c>
      <c r="N46" s="7" t="b">
        <f t="shared" si="15"/>
        <v>1</v>
      </c>
      <c r="O46" s="7">
        <f t="shared" si="23"/>
        <v>1</v>
      </c>
      <c r="P46" s="7" t="b">
        <f t="shared" si="16"/>
        <v>0</v>
      </c>
      <c r="Q46" s="7">
        <f t="shared" si="24"/>
        <v>0</v>
      </c>
      <c r="R46" s="7" t="b">
        <f t="shared" si="17"/>
        <v>0</v>
      </c>
      <c r="S46" s="7">
        <f t="shared" si="25"/>
        <v>0</v>
      </c>
      <c r="T46" s="7">
        <f t="shared" si="26"/>
        <v>3</v>
      </c>
      <c r="U46" s="7"/>
      <c r="V46" s="9">
        <f t="shared" si="27"/>
        <v>25.333333333333332</v>
      </c>
      <c r="Y46" s="96" t="str">
        <f t="shared" si="18"/>
        <v>Score: 25.3/30    Honorable Mention</v>
      </c>
      <c r="Z46" s="99" t="str">
        <f t="shared" si="19"/>
        <v>Honorable Mention</v>
      </c>
      <c r="AA46" s="100" t="str">
        <f t="shared" si="20"/>
        <v>'Shades of Grey' by Bill Compton
Score: 25.3/30    Honorable Mention
Judges Comments: very cool geometric abstract, beautiful composition, great title</v>
      </c>
    </row>
    <row r="47" spans="1:27" s="8" customFormat="1" ht="42.75" customHeight="1">
      <c r="A47" s="33">
        <f t="shared" si="21"/>
        <v>36</v>
      </c>
      <c r="B47" s="33" t="s">
        <v>19</v>
      </c>
      <c r="C47" s="46" t="s">
        <v>52</v>
      </c>
      <c r="D47" s="34" t="s">
        <v>112</v>
      </c>
      <c r="E47" s="67">
        <v>30</v>
      </c>
      <c r="F47" s="68">
        <v>26</v>
      </c>
      <c r="G47" s="68">
        <v>23</v>
      </c>
      <c r="H47" s="69">
        <v>26.333333333333332</v>
      </c>
      <c r="I47" s="70" t="s">
        <v>7</v>
      </c>
      <c r="J47" s="71" t="s">
        <v>281</v>
      </c>
      <c r="L47" s="7" t="b">
        <f t="shared" si="14"/>
        <v>0</v>
      </c>
      <c r="M47" s="7">
        <f t="shared" si="22"/>
        <v>0</v>
      </c>
      <c r="N47" s="7" t="b">
        <f t="shared" si="15"/>
        <v>1</v>
      </c>
      <c r="O47" s="7">
        <f t="shared" si="23"/>
        <v>1</v>
      </c>
      <c r="P47" s="7" t="b">
        <f t="shared" si="16"/>
        <v>0</v>
      </c>
      <c r="Q47" s="7">
        <f t="shared" si="24"/>
        <v>0</v>
      </c>
      <c r="R47" s="7" t="b">
        <f t="shared" si="17"/>
        <v>0</v>
      </c>
      <c r="S47" s="7">
        <f t="shared" si="25"/>
        <v>0</v>
      </c>
      <c r="T47" s="7">
        <f t="shared" si="26"/>
        <v>3</v>
      </c>
      <c r="U47" s="7"/>
      <c r="V47" s="9">
        <f t="shared" si="27"/>
        <v>26.333333333333332</v>
      </c>
      <c r="Y47" s="96" t="str">
        <f t="shared" si="18"/>
        <v>Score: 26.3/30    Honorable Mention</v>
      </c>
      <c r="Z47" s="99" t="str">
        <f t="shared" si="19"/>
        <v>Honorable Mention</v>
      </c>
      <c r="AA47" s="100" t="str">
        <f t="shared" si="20"/>
        <v>'It's Lonely Out There' by Bob Holtsman
Score: 26.3/30    Honorable Mention
Judges Comments: love this image and the feel of the journey ahead of him, nice texture on either side of the road, great composition, perhaps crop out intersection - or not</v>
      </c>
    </row>
    <row r="48" spans="1:27" s="8" customFormat="1" ht="42.75" customHeight="1">
      <c r="A48" s="33">
        <f t="shared" si="21"/>
        <v>37</v>
      </c>
      <c r="B48" s="33" t="s">
        <v>19</v>
      </c>
      <c r="C48" s="50" t="s">
        <v>48</v>
      </c>
      <c r="D48" s="36" t="s">
        <v>109</v>
      </c>
      <c r="E48" s="72">
        <v>29</v>
      </c>
      <c r="F48" s="73">
        <v>27</v>
      </c>
      <c r="G48" s="73">
        <v>24</v>
      </c>
      <c r="H48" s="74">
        <v>26.666666666666668</v>
      </c>
      <c r="I48" s="75" t="s">
        <v>9</v>
      </c>
      <c r="J48" s="76" t="s">
        <v>279</v>
      </c>
      <c r="L48" s="7" t="b">
        <f t="shared" si="14"/>
        <v>0</v>
      </c>
      <c r="M48" s="7">
        <f t="shared" si="22"/>
        <v>0</v>
      </c>
      <c r="N48" s="7" t="b">
        <f t="shared" si="15"/>
        <v>1</v>
      </c>
      <c r="O48" s="7">
        <f t="shared" si="23"/>
        <v>1</v>
      </c>
      <c r="P48" s="7" t="b">
        <f t="shared" si="16"/>
        <v>1</v>
      </c>
      <c r="Q48" s="7">
        <f t="shared" si="24"/>
        <v>2</v>
      </c>
      <c r="R48" s="7" t="b">
        <f t="shared" si="17"/>
        <v>1</v>
      </c>
      <c r="S48" s="7">
        <f t="shared" si="25"/>
        <v>1</v>
      </c>
      <c r="T48" s="7">
        <f t="shared" si="26"/>
        <v>6</v>
      </c>
      <c r="U48" s="7"/>
      <c r="V48" s="9">
        <f t="shared" si="27"/>
        <v>26.666666666666668</v>
      </c>
      <c r="Y48" s="96" t="str">
        <f t="shared" si="18"/>
        <v>Score: 26.7/30    Print of the Month</v>
      </c>
      <c r="Z48" s="99" t="str">
        <f t="shared" si="19"/>
        <v>Print of the Month</v>
      </c>
      <c r="AA48" s="100" t="str">
        <f t="shared" si="20"/>
        <v>'Farm or Sell' by Bob Littlejohn
Score: 26.7/30    Print of the Month
Judges Comments: nice foreground elements and silhouette, you can really sense that a conversation is going on here</v>
      </c>
    </row>
    <row r="49" spans="1:27" s="11" customFormat="1" ht="20.25">
      <c r="A49" s="37"/>
      <c r="B49" s="37"/>
      <c r="C49" s="51"/>
      <c r="D49" s="39"/>
      <c r="E49" s="38"/>
      <c r="F49" s="38"/>
      <c r="G49" s="38"/>
      <c r="H49" s="77"/>
      <c r="I49" s="80"/>
      <c r="J49" s="51"/>
      <c r="K49" s="105" t="str">
        <f>IF(R50=TRUE,"TIE"," ")</f>
        <v> </v>
      </c>
      <c r="L49" s="10"/>
      <c r="M49" s="10"/>
      <c r="N49" s="10"/>
      <c r="O49" s="10"/>
      <c r="P49" s="10"/>
      <c r="Q49" s="10"/>
      <c r="R49" s="10"/>
      <c r="S49" s="10"/>
      <c r="T49" s="10"/>
      <c r="U49" s="10"/>
      <c r="Y49" s="97"/>
      <c r="Z49" s="18"/>
      <c r="AA49" s="18"/>
    </row>
    <row r="50" spans="1:19" ht="20.25">
      <c r="A50" s="25">
        <f>MAX(A26:A49)</f>
        <v>37</v>
      </c>
      <c r="B50" s="25"/>
      <c r="C50" s="48" t="s">
        <v>23</v>
      </c>
      <c r="D50" s="32" t="s">
        <v>18</v>
      </c>
      <c r="E50" s="28">
        <v>17</v>
      </c>
      <c r="F50" s="28"/>
      <c r="G50" s="28"/>
      <c r="H50" s="78"/>
      <c r="K50" s="105"/>
      <c r="L50" s="12" t="str">
        <f>IF(MAX(H26:H49)&lt;22,MAX(H26:H49)," ")</f>
        <v> </v>
      </c>
      <c r="M50" s="12"/>
      <c r="P50" s="12">
        <f>IF(L50&gt;21.99,MAX(H26:H49)," ")</f>
        <v>26.666666666666668</v>
      </c>
      <c r="R50" s="6" t="b">
        <f>OR(R51&gt;1,L51&gt;1)</f>
        <v>0</v>
      </c>
      <c r="S50" s="6"/>
    </row>
    <row r="51" spans="1:27" s="15" customFormat="1" ht="20.25">
      <c r="A51" s="40"/>
      <c r="B51" s="40"/>
      <c r="C51" s="54"/>
      <c r="D51" s="44"/>
      <c r="E51" s="43"/>
      <c r="F51" s="43"/>
      <c r="G51" s="43"/>
      <c r="H51" s="81"/>
      <c r="I51" s="82"/>
      <c r="J51" s="54"/>
      <c r="K51" s="105"/>
      <c r="L51" s="1">
        <f>SUM(M52:M69)</f>
        <v>0</v>
      </c>
      <c r="M51" s="1"/>
      <c r="N51" s="13"/>
      <c r="O51" s="13"/>
      <c r="P51" s="13"/>
      <c r="Q51" s="13"/>
      <c r="R51" s="1">
        <f>SUM(S52:S69)</f>
        <v>1</v>
      </c>
      <c r="S51" s="1"/>
      <c r="T51" s="13"/>
      <c r="U51" s="13"/>
      <c r="Y51" s="20"/>
      <c r="Z51" s="20"/>
      <c r="AA51" s="20"/>
    </row>
    <row r="52" spans="1:27" s="8" customFormat="1" ht="42.75" customHeight="1">
      <c r="A52" s="33">
        <f>A50+1</f>
        <v>38</v>
      </c>
      <c r="B52" s="33" t="s">
        <v>25</v>
      </c>
      <c r="C52" s="46" t="s">
        <v>75</v>
      </c>
      <c r="D52" s="34" t="s">
        <v>123</v>
      </c>
      <c r="E52" s="83">
        <v>5</v>
      </c>
      <c r="F52" s="84">
        <v>23</v>
      </c>
      <c r="G52" s="84">
        <v>9</v>
      </c>
      <c r="H52" s="69">
        <v>12.333333333333334</v>
      </c>
      <c r="I52" s="70" t="s">
        <v>4</v>
      </c>
      <c r="J52" s="85" t="s">
        <v>218</v>
      </c>
      <c r="L52" s="7" t="b">
        <f>AND($L$70&lt;22,H52=$L$95)</f>
        <v>0</v>
      </c>
      <c r="M52" s="7">
        <f>IF(L52=TRUE,1,0)</f>
        <v>0</v>
      </c>
      <c r="N52" s="7" t="b">
        <f aca="true" t="shared" si="28" ref="N52:N68">AND($L$51=0,H52&gt;21.99)</f>
        <v>0</v>
      </c>
      <c r="O52" s="7">
        <f>IF(N52=TRUE,1,0)</f>
        <v>0</v>
      </c>
      <c r="P52" s="7" t="b">
        <f>AND($L$51=0,H52=$P$70)</f>
        <v>0</v>
      </c>
      <c r="Q52" s="7">
        <f>IF(P52=TRUE,2,0)</f>
        <v>0</v>
      </c>
      <c r="R52" s="7" t="b">
        <f>AND(T52=MAX($T$52:$T$69))</f>
        <v>0</v>
      </c>
      <c r="S52" s="7">
        <f>IF(R52=TRUE,1,0)</f>
        <v>0</v>
      </c>
      <c r="T52" s="7">
        <f>L52+(N52*2)+O52+P52+Q52</f>
        <v>0</v>
      </c>
      <c r="U52" s="7"/>
      <c r="V52" s="9">
        <f>H52</f>
        <v>12.333333333333334</v>
      </c>
      <c r="Y52" s="96" t="str">
        <f aca="true" t="shared" si="29" ref="Y52:Y68">CONCATENATE("Score: ",ROUND(H52,1),"/30","    ",Z52)</f>
        <v>Score: 12.3/30    </v>
      </c>
      <c r="Z52" s="99">
        <f aca="true" t="shared" si="30" ref="Z52:Z68">IF(I52="HM","Honorable Mention",IF(I52="PM","Print of the Month",""))</f>
      </c>
      <c r="AA52" s="100" t="str">
        <f aca="true" t="shared" si="31" ref="AA52:AA68">CONCATENATE("'",C52,"'"," by ",D52,CHAR(10),Y52,CHAR(10),CHAR(10),"Judges Comments: ",J52)</f>
        <v>'Super Models' by Philip McNeill
Score: 12.3/30    
Judges Comments: harsh lighting from a flash, background is unattractive, nice expression, would be nice to see both elbows - or not</v>
      </c>
    </row>
    <row r="53" spans="1:27" s="8" customFormat="1" ht="42.75" customHeight="1">
      <c r="A53" s="33">
        <f>A52+1</f>
        <v>39</v>
      </c>
      <c r="B53" s="33" t="s">
        <v>25</v>
      </c>
      <c r="C53" s="46" t="s">
        <v>79</v>
      </c>
      <c r="D53" s="34" t="s">
        <v>117</v>
      </c>
      <c r="E53" s="83">
        <v>5</v>
      </c>
      <c r="F53" s="84">
        <v>23</v>
      </c>
      <c r="G53" s="84">
        <v>15</v>
      </c>
      <c r="H53" s="69">
        <v>14.333333333333334</v>
      </c>
      <c r="I53" s="70" t="s">
        <v>4</v>
      </c>
      <c r="J53" s="85" t="s">
        <v>220</v>
      </c>
      <c r="L53" s="7" t="b">
        <f aca="true" t="shared" si="32" ref="L53:L68">AND($L$70&lt;22,H53=$L$95)</f>
        <v>0</v>
      </c>
      <c r="M53" s="7">
        <f aca="true" t="shared" si="33" ref="M53:M68">IF(L53=TRUE,1,0)</f>
        <v>0</v>
      </c>
      <c r="N53" s="7" t="b">
        <f t="shared" si="28"/>
        <v>0</v>
      </c>
      <c r="O53" s="7">
        <f aca="true" t="shared" si="34" ref="O53:O68">IF(N53=TRUE,1,0)</f>
        <v>0</v>
      </c>
      <c r="P53" s="7" t="b">
        <f aca="true" t="shared" si="35" ref="P53:P68">AND($L$51=0,H53=$P$70)</f>
        <v>0</v>
      </c>
      <c r="Q53" s="7">
        <f aca="true" t="shared" si="36" ref="Q53:Q68">IF(P53=TRUE,2,0)</f>
        <v>0</v>
      </c>
      <c r="R53" s="7" t="b">
        <f aca="true" t="shared" si="37" ref="R53:R66">AND(T53=MAX($T$69:$T$94))</f>
        <v>0</v>
      </c>
      <c r="S53" s="7">
        <f aca="true" t="shared" si="38" ref="S53:S68">IF(R53=TRUE,1,0)</f>
        <v>0</v>
      </c>
      <c r="T53" s="7">
        <f aca="true" t="shared" si="39" ref="T53:T68">L53+(N53*2)+O53+P53+Q53</f>
        <v>0</v>
      </c>
      <c r="U53" s="7"/>
      <c r="V53" s="9">
        <f aca="true" t="shared" si="40" ref="V53:V68">H53</f>
        <v>14.333333333333334</v>
      </c>
      <c r="Y53" s="96" t="str">
        <f t="shared" si="29"/>
        <v>Score: 14.3/30    </v>
      </c>
      <c r="Z53" s="99">
        <f t="shared" si="30"/>
      </c>
      <c r="AA53" s="100" t="str">
        <f t="shared" si="31"/>
        <v>'Watching You' by Cathy Baerg
Score: 14.3/30    
Judges Comments: nice perspective but it looks like a snapshot, nice tonal range and color combination, lift the subject's chin up a bit</v>
      </c>
    </row>
    <row r="54" spans="1:27" s="8" customFormat="1" ht="42.75" customHeight="1">
      <c r="A54" s="33">
        <f aca="true" t="shared" si="41" ref="A54:A68">A53+1</f>
        <v>40</v>
      </c>
      <c r="B54" s="33" t="s">
        <v>25</v>
      </c>
      <c r="C54" s="46" t="s">
        <v>73</v>
      </c>
      <c r="D54" s="34" t="s">
        <v>109</v>
      </c>
      <c r="E54" s="83">
        <v>5</v>
      </c>
      <c r="F54" s="84">
        <v>23</v>
      </c>
      <c r="G54" s="84">
        <v>17</v>
      </c>
      <c r="H54" s="69">
        <v>15</v>
      </c>
      <c r="I54" s="70" t="s">
        <v>4</v>
      </c>
      <c r="J54" s="85" t="s">
        <v>288</v>
      </c>
      <c r="L54" s="7" t="b">
        <f t="shared" si="32"/>
        <v>0</v>
      </c>
      <c r="M54" s="7">
        <f t="shared" si="33"/>
        <v>0</v>
      </c>
      <c r="N54" s="7" t="b">
        <f t="shared" si="28"/>
        <v>0</v>
      </c>
      <c r="O54" s="7">
        <f t="shared" si="34"/>
        <v>0</v>
      </c>
      <c r="P54" s="7" t="b">
        <f t="shared" si="35"/>
        <v>0</v>
      </c>
      <c r="Q54" s="7">
        <f t="shared" si="36"/>
        <v>0</v>
      </c>
      <c r="R54" s="7" t="b">
        <f t="shared" si="37"/>
        <v>0</v>
      </c>
      <c r="S54" s="7">
        <f t="shared" si="38"/>
        <v>0</v>
      </c>
      <c r="T54" s="7">
        <f t="shared" si="39"/>
        <v>0</v>
      </c>
      <c r="U54" s="7"/>
      <c r="V54" s="9">
        <f t="shared" si="40"/>
        <v>15</v>
      </c>
      <c r="Y54" s="96" t="str">
        <f t="shared" si="29"/>
        <v>Score: 15/30    </v>
      </c>
      <c r="Z54" s="99">
        <f t="shared" si="30"/>
      </c>
      <c r="AA54" s="100" t="str">
        <f t="shared" si="31"/>
        <v>'Looking through you' by Bob Littlejohn
Score: 15/30    
Judges Comments: nice composition, seems like on-camera flash, needs more interesting lighting, need to see her lips or not the nose</v>
      </c>
    </row>
    <row r="55" spans="1:27" s="8" customFormat="1" ht="42.75" customHeight="1">
      <c r="A55" s="33">
        <f t="shared" si="41"/>
        <v>41</v>
      </c>
      <c r="B55" s="33" t="s">
        <v>25</v>
      </c>
      <c r="C55" s="46" t="s">
        <v>65</v>
      </c>
      <c r="D55" s="34" t="s">
        <v>115</v>
      </c>
      <c r="E55" s="83">
        <v>10</v>
      </c>
      <c r="F55" s="84">
        <v>24</v>
      </c>
      <c r="G55" s="84">
        <v>13</v>
      </c>
      <c r="H55" s="69">
        <v>15.666666666666666</v>
      </c>
      <c r="I55" s="70" t="s">
        <v>4</v>
      </c>
      <c r="J55" s="85" t="s">
        <v>255</v>
      </c>
      <c r="L55" s="7" t="b">
        <f t="shared" si="32"/>
        <v>0</v>
      </c>
      <c r="M55" s="7">
        <f t="shared" si="33"/>
        <v>0</v>
      </c>
      <c r="N55" s="7" t="b">
        <f t="shared" si="28"/>
        <v>0</v>
      </c>
      <c r="O55" s="7">
        <f t="shared" si="34"/>
        <v>0</v>
      </c>
      <c r="P55" s="7" t="b">
        <f t="shared" si="35"/>
        <v>0</v>
      </c>
      <c r="Q55" s="7">
        <f t="shared" si="36"/>
        <v>0</v>
      </c>
      <c r="R55" s="7" t="b">
        <f t="shared" si="37"/>
        <v>0</v>
      </c>
      <c r="S55" s="7">
        <f t="shared" si="38"/>
        <v>0</v>
      </c>
      <c r="T55" s="7">
        <f t="shared" si="39"/>
        <v>0</v>
      </c>
      <c r="U55" s="7"/>
      <c r="V55" s="9">
        <f t="shared" si="40"/>
        <v>15.666666666666666</v>
      </c>
      <c r="Y55" s="96" t="str">
        <f t="shared" si="29"/>
        <v>Score: 15.7/30    </v>
      </c>
      <c r="Z55" s="99">
        <f t="shared" si="30"/>
      </c>
      <c r="AA55" s="100" t="str">
        <f t="shared" si="31"/>
        <v>'A New Spring Hat' by Helen Brown
Score: 15.7/30    
Judges Comments: nice snapshot of a child, right side is overexposed and takes away from the expression, perhaps a happier expression</v>
      </c>
    </row>
    <row r="56" spans="1:27" s="8" customFormat="1" ht="42.75" customHeight="1">
      <c r="A56" s="33">
        <f t="shared" si="41"/>
        <v>42</v>
      </c>
      <c r="B56" s="33" t="s">
        <v>25</v>
      </c>
      <c r="C56" s="46" t="s">
        <v>69</v>
      </c>
      <c r="D56" s="34" t="s">
        <v>107</v>
      </c>
      <c r="E56" s="83">
        <v>10</v>
      </c>
      <c r="F56" s="84">
        <v>24</v>
      </c>
      <c r="G56" s="84">
        <v>15</v>
      </c>
      <c r="H56" s="69">
        <v>16.333333333333332</v>
      </c>
      <c r="I56" s="70" t="s">
        <v>4</v>
      </c>
      <c r="J56" s="85" t="s">
        <v>256</v>
      </c>
      <c r="L56" s="7" t="b">
        <f t="shared" si="32"/>
        <v>0</v>
      </c>
      <c r="M56" s="7">
        <f t="shared" si="33"/>
        <v>0</v>
      </c>
      <c r="N56" s="7" t="b">
        <f t="shared" si="28"/>
        <v>0</v>
      </c>
      <c r="O56" s="7">
        <f t="shared" si="34"/>
        <v>0</v>
      </c>
      <c r="P56" s="7" t="b">
        <f t="shared" si="35"/>
        <v>0</v>
      </c>
      <c r="Q56" s="7">
        <f t="shared" si="36"/>
        <v>0</v>
      </c>
      <c r="R56" s="7" t="b">
        <f t="shared" si="37"/>
        <v>0</v>
      </c>
      <c r="S56" s="7">
        <f t="shared" si="38"/>
        <v>0</v>
      </c>
      <c r="T56" s="7">
        <f t="shared" si="39"/>
        <v>0</v>
      </c>
      <c r="U56" s="7"/>
      <c r="V56" s="9">
        <f t="shared" si="40"/>
        <v>16.333333333333332</v>
      </c>
      <c r="Y56" s="96" t="str">
        <f t="shared" si="29"/>
        <v>Score: 16.3/30    </v>
      </c>
      <c r="Z56" s="99">
        <f t="shared" si="30"/>
      </c>
      <c r="AA56" s="100" t="str">
        <f t="shared" si="31"/>
        <v>'Girl Playing Cello' by Gordon Sukut
Score: 16.3/30    
Judges Comments: background is distracting, lighting is a little harsh and mixed from 2 different sources, would like to see more of the cello in her other hand</v>
      </c>
    </row>
    <row r="57" spans="1:27" s="8" customFormat="1" ht="42.75" customHeight="1">
      <c r="A57" s="33">
        <f t="shared" si="41"/>
        <v>43</v>
      </c>
      <c r="B57" s="33" t="s">
        <v>25</v>
      </c>
      <c r="C57" s="46" t="s">
        <v>70</v>
      </c>
      <c r="D57" s="34" t="s">
        <v>116</v>
      </c>
      <c r="E57" s="83">
        <v>5</v>
      </c>
      <c r="F57" s="84">
        <v>25</v>
      </c>
      <c r="G57" s="84">
        <v>20</v>
      </c>
      <c r="H57" s="69">
        <v>16.666666666666668</v>
      </c>
      <c r="I57" s="70" t="s">
        <v>4</v>
      </c>
      <c r="J57" s="85" t="s">
        <v>215</v>
      </c>
      <c r="L57" s="7" t="b">
        <f t="shared" si="32"/>
        <v>0</v>
      </c>
      <c r="M57" s="7">
        <f t="shared" si="33"/>
        <v>0</v>
      </c>
      <c r="N57" s="7" t="b">
        <f t="shared" si="28"/>
        <v>0</v>
      </c>
      <c r="O57" s="7">
        <f t="shared" si="34"/>
        <v>0</v>
      </c>
      <c r="P57" s="7" t="b">
        <f t="shared" si="35"/>
        <v>0</v>
      </c>
      <c r="Q57" s="7">
        <f t="shared" si="36"/>
        <v>0</v>
      </c>
      <c r="R57" s="7" t="b">
        <f t="shared" si="37"/>
        <v>0</v>
      </c>
      <c r="S57" s="7">
        <f t="shared" si="38"/>
        <v>0</v>
      </c>
      <c r="T57" s="7">
        <f t="shared" si="39"/>
        <v>0</v>
      </c>
      <c r="U57" s="7"/>
      <c r="V57" s="9">
        <f t="shared" si="40"/>
        <v>16.666666666666668</v>
      </c>
      <c r="Y57" s="96" t="str">
        <f t="shared" si="29"/>
        <v>Score: 16.7/30    </v>
      </c>
      <c r="Z57" s="99">
        <f t="shared" si="30"/>
      </c>
      <c r="AA57" s="100" t="str">
        <f t="shared" si="31"/>
        <v>'Happy Hair' by Stephen Nicholson
Score: 16.7/30    
Judges Comments: could use some editing under her eyes, tonal range across her face could use a little work - chest is a little bright, perhaps use a reflector</v>
      </c>
    </row>
    <row r="58" spans="1:27" s="8" customFormat="1" ht="42.75" customHeight="1">
      <c r="A58" s="33">
        <f t="shared" si="41"/>
        <v>44</v>
      </c>
      <c r="B58" s="33" t="s">
        <v>25</v>
      </c>
      <c r="C58" s="46" t="s">
        <v>80</v>
      </c>
      <c r="D58" s="34" t="s">
        <v>119</v>
      </c>
      <c r="E58" s="83">
        <v>15</v>
      </c>
      <c r="F58" s="84">
        <v>24</v>
      </c>
      <c r="G58" s="84">
        <v>12</v>
      </c>
      <c r="H58" s="69">
        <v>17</v>
      </c>
      <c r="I58" s="70" t="s">
        <v>4</v>
      </c>
      <c r="J58" s="85" t="s">
        <v>258</v>
      </c>
      <c r="L58" s="7" t="b">
        <f t="shared" si="32"/>
        <v>0</v>
      </c>
      <c r="M58" s="7">
        <f t="shared" si="33"/>
        <v>0</v>
      </c>
      <c r="N58" s="7" t="b">
        <f t="shared" si="28"/>
        <v>0</v>
      </c>
      <c r="O58" s="7">
        <f t="shared" si="34"/>
        <v>0</v>
      </c>
      <c r="P58" s="7" t="b">
        <f t="shared" si="35"/>
        <v>0</v>
      </c>
      <c r="Q58" s="7">
        <f t="shared" si="36"/>
        <v>0</v>
      </c>
      <c r="R58" s="7" t="b">
        <f t="shared" si="37"/>
        <v>0</v>
      </c>
      <c r="S58" s="7">
        <f t="shared" si="38"/>
        <v>0</v>
      </c>
      <c r="T58" s="7">
        <f t="shared" si="39"/>
        <v>0</v>
      </c>
      <c r="U58" s="7"/>
      <c r="V58" s="9">
        <f t="shared" si="40"/>
        <v>17</v>
      </c>
      <c r="Y58" s="96" t="str">
        <f t="shared" si="29"/>
        <v>Score: 17/30    </v>
      </c>
      <c r="Z58" s="99">
        <f t="shared" si="30"/>
      </c>
      <c r="AA58" s="100" t="str">
        <f t="shared" si="31"/>
        <v>'Winnie The Wonder Dog' by Ian Sutherland
Score: 17/30    
Judges Comments: seems like a lit of dirt and scratches in the image, nice red color, perhaps darken the hair (if it is black)</v>
      </c>
    </row>
    <row r="59" spans="1:27" s="8" customFormat="1" ht="42.75" customHeight="1">
      <c r="A59" s="33">
        <f t="shared" si="41"/>
        <v>45</v>
      </c>
      <c r="B59" s="33" t="s">
        <v>25</v>
      </c>
      <c r="C59" s="46" t="s">
        <v>81</v>
      </c>
      <c r="D59" s="34" t="s">
        <v>103</v>
      </c>
      <c r="E59" s="83">
        <v>15</v>
      </c>
      <c r="F59" s="84">
        <v>27</v>
      </c>
      <c r="G59" s="84">
        <v>17</v>
      </c>
      <c r="H59" s="69">
        <v>19.666666666666668</v>
      </c>
      <c r="I59" s="70" t="s">
        <v>4</v>
      </c>
      <c r="J59" s="85" t="s">
        <v>290</v>
      </c>
      <c r="L59" s="7" t="b">
        <f t="shared" si="32"/>
        <v>0</v>
      </c>
      <c r="M59" s="7">
        <f t="shared" si="33"/>
        <v>0</v>
      </c>
      <c r="N59" s="7" t="b">
        <f t="shared" si="28"/>
        <v>0</v>
      </c>
      <c r="O59" s="7">
        <f t="shared" si="34"/>
        <v>0</v>
      </c>
      <c r="P59" s="7" t="b">
        <f t="shared" si="35"/>
        <v>0</v>
      </c>
      <c r="Q59" s="7">
        <f t="shared" si="36"/>
        <v>0</v>
      </c>
      <c r="R59" s="7" t="b">
        <f t="shared" si="37"/>
        <v>0</v>
      </c>
      <c r="S59" s="7">
        <f t="shared" si="38"/>
        <v>0</v>
      </c>
      <c r="T59" s="7">
        <f t="shared" si="39"/>
        <v>0</v>
      </c>
      <c r="U59" s="7"/>
      <c r="V59" s="9">
        <f t="shared" si="40"/>
        <v>19.666666666666668</v>
      </c>
      <c r="Y59" s="96" t="str">
        <f t="shared" si="29"/>
        <v>Score: 19.7/30    </v>
      </c>
      <c r="Z59" s="99">
        <f t="shared" si="30"/>
      </c>
      <c r="AA59" s="100" t="str">
        <f t="shared" si="31"/>
        <v>'Work Of Jack Frost' by Amy Wildeman
Score: 19.7/30    
Judges Comments: bring model more to the forefront, nice coat color choice, soft background with harsh subject is a bit unharmonious</v>
      </c>
    </row>
    <row r="60" spans="1:27" s="8" customFormat="1" ht="42.75" customHeight="1">
      <c r="A60" s="33">
        <f t="shared" si="41"/>
        <v>46</v>
      </c>
      <c r="B60" s="33" t="s">
        <v>25</v>
      </c>
      <c r="C60" s="46" t="s">
        <v>66</v>
      </c>
      <c r="D60" s="34" t="s">
        <v>113</v>
      </c>
      <c r="E60" s="83">
        <v>10</v>
      </c>
      <c r="F60" s="84">
        <v>27</v>
      </c>
      <c r="G60" s="84">
        <v>24</v>
      </c>
      <c r="H60" s="69">
        <v>20.333333333333332</v>
      </c>
      <c r="I60" s="70" t="s">
        <v>4</v>
      </c>
      <c r="J60" s="85" t="s">
        <v>213</v>
      </c>
      <c r="L60" s="7" t="b">
        <f t="shared" si="32"/>
        <v>0</v>
      </c>
      <c r="M60" s="7">
        <f t="shared" si="33"/>
        <v>0</v>
      </c>
      <c r="N60" s="7" t="b">
        <f t="shared" si="28"/>
        <v>0</v>
      </c>
      <c r="O60" s="7">
        <f t="shared" si="34"/>
        <v>0</v>
      </c>
      <c r="P60" s="7" t="b">
        <f t="shared" si="35"/>
        <v>0</v>
      </c>
      <c r="Q60" s="7">
        <f t="shared" si="36"/>
        <v>0</v>
      </c>
      <c r="R60" s="7" t="b">
        <f t="shared" si="37"/>
        <v>0</v>
      </c>
      <c r="S60" s="7">
        <f t="shared" si="38"/>
        <v>0</v>
      </c>
      <c r="T60" s="7">
        <f t="shared" si="39"/>
        <v>0</v>
      </c>
      <c r="U60" s="7"/>
      <c r="V60" s="9">
        <f t="shared" si="40"/>
        <v>20.333333333333332</v>
      </c>
      <c r="Y60" s="96" t="str">
        <f t="shared" si="29"/>
        <v>Score: 20.3/30    </v>
      </c>
      <c r="Z60" s="99">
        <f t="shared" si="30"/>
      </c>
      <c r="AA60" s="100" t="str">
        <f t="shared" si="31"/>
        <v>'Collision of Cultures' by Howard Brown
Score: 20.3/30    
Judges Comments: love this image, nice hazy background, include the vehicle in the image, nice warm tones, image is harmonious from foreground to background</v>
      </c>
    </row>
    <row r="61" spans="1:27" s="8" customFormat="1" ht="42.75" customHeight="1">
      <c r="A61" s="33">
        <f t="shared" si="41"/>
        <v>47</v>
      </c>
      <c r="B61" s="33" t="s">
        <v>25</v>
      </c>
      <c r="C61" s="46" t="s">
        <v>71</v>
      </c>
      <c r="D61" s="34" t="s">
        <v>104</v>
      </c>
      <c r="E61" s="83">
        <v>20</v>
      </c>
      <c r="F61" s="84">
        <v>25</v>
      </c>
      <c r="G61" s="84">
        <v>16</v>
      </c>
      <c r="H61" s="69">
        <v>20.333333333333332</v>
      </c>
      <c r="I61" s="70" t="s">
        <v>4</v>
      </c>
      <c r="J61" s="85" t="s">
        <v>287</v>
      </c>
      <c r="L61" s="7" t="b">
        <f t="shared" si="32"/>
        <v>0</v>
      </c>
      <c r="M61" s="7">
        <f t="shared" si="33"/>
        <v>0</v>
      </c>
      <c r="N61" s="7" t="b">
        <f t="shared" si="28"/>
        <v>0</v>
      </c>
      <c r="O61" s="7">
        <f t="shared" si="34"/>
        <v>0</v>
      </c>
      <c r="P61" s="7" t="b">
        <f t="shared" si="35"/>
        <v>0</v>
      </c>
      <c r="Q61" s="7">
        <f t="shared" si="36"/>
        <v>0</v>
      </c>
      <c r="R61" s="7" t="b">
        <f t="shared" si="37"/>
        <v>0</v>
      </c>
      <c r="S61" s="7">
        <f t="shared" si="38"/>
        <v>0</v>
      </c>
      <c r="T61" s="7">
        <f t="shared" si="39"/>
        <v>0</v>
      </c>
      <c r="U61" s="7"/>
      <c r="V61" s="9">
        <f t="shared" si="40"/>
        <v>20.333333333333332</v>
      </c>
      <c r="Y61" s="96" t="str">
        <f t="shared" si="29"/>
        <v>Score: 20.3/30    </v>
      </c>
      <c r="Z61" s="99">
        <f t="shared" si="30"/>
      </c>
      <c r="AA61" s="100" t="str">
        <f t="shared" si="31"/>
        <v>'Here Comes My Bride' by Gayvin Franson
Score: 20.3/30    
Judges Comments: she steals the whole image - good placement, really looks like an interesting character</v>
      </c>
    </row>
    <row r="62" spans="1:27" s="8" customFormat="1" ht="42.75" customHeight="1">
      <c r="A62" s="33">
        <f t="shared" si="41"/>
        <v>48</v>
      </c>
      <c r="B62" s="33" t="s">
        <v>25</v>
      </c>
      <c r="C62" s="46" t="s">
        <v>74</v>
      </c>
      <c r="D62" s="34" t="s">
        <v>114</v>
      </c>
      <c r="E62" s="83">
        <v>15</v>
      </c>
      <c r="F62" s="84">
        <v>27</v>
      </c>
      <c r="G62" s="84">
        <v>19</v>
      </c>
      <c r="H62" s="69">
        <v>20.333333333333332</v>
      </c>
      <c r="I62" s="70" t="s">
        <v>4</v>
      </c>
      <c r="J62" s="85" t="s">
        <v>217</v>
      </c>
      <c r="L62" s="7" t="b">
        <f t="shared" si="32"/>
        <v>0</v>
      </c>
      <c r="M62" s="7">
        <f t="shared" si="33"/>
        <v>0</v>
      </c>
      <c r="N62" s="7" t="b">
        <f t="shared" si="28"/>
        <v>0</v>
      </c>
      <c r="O62" s="7">
        <f t="shared" si="34"/>
        <v>0</v>
      </c>
      <c r="P62" s="7" t="b">
        <f t="shared" si="35"/>
        <v>0</v>
      </c>
      <c r="Q62" s="7">
        <f t="shared" si="36"/>
        <v>0</v>
      </c>
      <c r="R62" s="7" t="b">
        <f t="shared" si="37"/>
        <v>0</v>
      </c>
      <c r="S62" s="7">
        <f t="shared" si="38"/>
        <v>0</v>
      </c>
      <c r="T62" s="7">
        <f t="shared" si="39"/>
        <v>0</v>
      </c>
      <c r="U62" s="7"/>
      <c r="V62" s="9">
        <f t="shared" si="40"/>
        <v>20.333333333333332</v>
      </c>
      <c r="Y62" s="96" t="str">
        <f t="shared" si="29"/>
        <v>Score: 20.3/30    </v>
      </c>
      <c r="Z62" s="99">
        <f t="shared" si="30"/>
      </c>
      <c r="AA62" s="100" t="str">
        <f t="shared" si="31"/>
        <v>'My Tribute to Vermeer' by Richard Kerbes
Score: 20.3/30    
Judges Comments: boring at first but it grows on you, chest a face a bit too bright, veil beautifully lit</v>
      </c>
    </row>
    <row r="63" spans="1:27" s="8" customFormat="1" ht="42.75" customHeight="1">
      <c r="A63" s="33">
        <f t="shared" si="41"/>
        <v>49</v>
      </c>
      <c r="B63" s="33" t="s">
        <v>25</v>
      </c>
      <c r="C63" s="46" t="s">
        <v>72</v>
      </c>
      <c r="D63" s="34" t="s">
        <v>112</v>
      </c>
      <c r="E63" s="83">
        <v>15</v>
      </c>
      <c r="F63" s="84">
        <v>25</v>
      </c>
      <c r="G63" s="84">
        <v>23</v>
      </c>
      <c r="H63" s="69">
        <v>21</v>
      </c>
      <c r="I63" s="70" t="s">
        <v>4</v>
      </c>
      <c r="J63" s="85" t="s">
        <v>216</v>
      </c>
      <c r="L63" s="7" t="b">
        <f t="shared" si="32"/>
        <v>0</v>
      </c>
      <c r="M63" s="7">
        <f t="shared" si="33"/>
        <v>0</v>
      </c>
      <c r="N63" s="7" t="b">
        <f t="shared" si="28"/>
        <v>0</v>
      </c>
      <c r="O63" s="7">
        <f t="shared" si="34"/>
        <v>0</v>
      </c>
      <c r="P63" s="7" t="b">
        <f t="shared" si="35"/>
        <v>0</v>
      </c>
      <c r="Q63" s="7">
        <f t="shared" si="36"/>
        <v>0</v>
      </c>
      <c r="R63" s="7" t="b">
        <f t="shared" si="37"/>
        <v>0</v>
      </c>
      <c r="S63" s="7">
        <f t="shared" si="38"/>
        <v>0</v>
      </c>
      <c r="T63" s="7">
        <f t="shared" si="39"/>
        <v>0</v>
      </c>
      <c r="U63" s="7"/>
      <c r="V63" s="9">
        <f t="shared" si="40"/>
        <v>21</v>
      </c>
      <c r="Y63" s="96" t="str">
        <f t="shared" si="29"/>
        <v>Score: 21/30    </v>
      </c>
      <c r="Z63" s="99">
        <f t="shared" si="30"/>
      </c>
      <c r="AA63" s="100" t="str">
        <f t="shared" si="31"/>
        <v>'Jeanny' by Bob Holtsman
Score: 21/30    
Judges Comments: mixed message - sports clothing with subject sitting on couch, pole on right side is distracting, could use less yellow on her face and chest</v>
      </c>
    </row>
    <row r="64" spans="1:27" s="8" customFormat="1" ht="42.75" customHeight="1">
      <c r="A64" s="33">
        <f t="shared" si="41"/>
        <v>50</v>
      </c>
      <c r="B64" s="35" t="s">
        <v>25</v>
      </c>
      <c r="C64" s="46" t="s">
        <v>68</v>
      </c>
      <c r="D64" s="34" t="s">
        <v>121</v>
      </c>
      <c r="E64" s="83">
        <v>15</v>
      </c>
      <c r="F64" s="84">
        <v>27</v>
      </c>
      <c r="G64" s="84">
        <v>24</v>
      </c>
      <c r="H64" s="69">
        <v>22</v>
      </c>
      <c r="I64" s="70" t="s">
        <v>7</v>
      </c>
      <c r="J64" s="85" t="s">
        <v>286</v>
      </c>
      <c r="K64" s="22"/>
      <c r="L64" s="21" t="b">
        <f t="shared" si="32"/>
        <v>0</v>
      </c>
      <c r="M64" s="21">
        <f t="shared" si="33"/>
        <v>0</v>
      </c>
      <c r="N64" s="21" t="b">
        <f t="shared" si="28"/>
        <v>1</v>
      </c>
      <c r="O64" s="21">
        <f t="shared" si="34"/>
        <v>1</v>
      </c>
      <c r="P64" s="21" t="b">
        <f t="shared" si="35"/>
        <v>0</v>
      </c>
      <c r="Q64" s="21">
        <f t="shared" si="36"/>
        <v>0</v>
      </c>
      <c r="R64" s="21" t="b">
        <f t="shared" si="37"/>
        <v>0</v>
      </c>
      <c r="S64" s="21">
        <f t="shared" si="38"/>
        <v>0</v>
      </c>
      <c r="T64" s="21">
        <f t="shared" si="39"/>
        <v>3</v>
      </c>
      <c r="U64" s="21"/>
      <c r="V64" s="23">
        <f t="shared" si="40"/>
        <v>22</v>
      </c>
      <c r="Y64" s="96" t="str">
        <f t="shared" si="29"/>
        <v>Score: 22/30    Honorable Mention</v>
      </c>
      <c r="Z64" s="99" t="str">
        <f t="shared" si="30"/>
        <v>Honorable Mention</v>
      </c>
      <c r="AA64" s="100" t="str">
        <f t="shared" si="31"/>
        <v>'Cover Girl' by Gerald Hammerling
Score: 22/30    Honorable Mention
Judges Comments: nice cropping and intensity in her eyes, nice warm color, could use a little skin softening</v>
      </c>
    </row>
    <row r="65" spans="1:27" s="8" customFormat="1" ht="42.75" customHeight="1">
      <c r="A65" s="33">
        <f t="shared" si="41"/>
        <v>51</v>
      </c>
      <c r="B65" s="33" t="s">
        <v>25</v>
      </c>
      <c r="C65" s="46" t="s">
        <v>76</v>
      </c>
      <c r="D65" s="34" t="s">
        <v>108</v>
      </c>
      <c r="E65" s="67">
        <v>20</v>
      </c>
      <c r="F65" s="68">
        <v>24</v>
      </c>
      <c r="G65" s="68">
        <v>22</v>
      </c>
      <c r="H65" s="69">
        <v>22</v>
      </c>
      <c r="I65" s="70" t="s">
        <v>7</v>
      </c>
      <c r="J65" s="71" t="s">
        <v>289</v>
      </c>
      <c r="L65" s="7" t="b">
        <f t="shared" si="32"/>
        <v>0</v>
      </c>
      <c r="M65" s="7">
        <f t="shared" si="33"/>
        <v>0</v>
      </c>
      <c r="N65" s="7" t="b">
        <f t="shared" si="28"/>
        <v>1</v>
      </c>
      <c r="O65" s="7">
        <f t="shared" si="34"/>
        <v>1</v>
      </c>
      <c r="P65" s="7" t="b">
        <f t="shared" si="35"/>
        <v>0</v>
      </c>
      <c r="Q65" s="7">
        <f t="shared" si="36"/>
        <v>0</v>
      </c>
      <c r="R65" s="7" t="b">
        <f t="shared" si="37"/>
        <v>0</v>
      </c>
      <c r="S65" s="7">
        <f t="shared" si="38"/>
        <v>0</v>
      </c>
      <c r="T65" s="7">
        <f t="shared" si="39"/>
        <v>3</v>
      </c>
      <c r="U65" s="7"/>
      <c r="V65" s="9">
        <f t="shared" si="40"/>
        <v>22</v>
      </c>
      <c r="Y65" s="96" t="str">
        <f t="shared" si="29"/>
        <v>Score: 22/30    Honorable Mention</v>
      </c>
      <c r="Z65" s="99" t="str">
        <f t="shared" si="30"/>
        <v>Honorable Mention</v>
      </c>
      <c r="AA65" s="100" t="str">
        <f t="shared" si="31"/>
        <v>'The Crab' by Brent Just
Score: 22/30    Honorable Mention
Judges Comments: nice color tones, shadows of hand make it look like a belt, perhaps use a little softer lighting, take his shirt off</v>
      </c>
    </row>
    <row r="66" spans="1:27" s="8" customFormat="1" ht="42.75" customHeight="1">
      <c r="A66" s="33">
        <f t="shared" si="41"/>
        <v>52</v>
      </c>
      <c r="B66" s="33" t="s">
        <v>25</v>
      </c>
      <c r="C66" s="46" t="s">
        <v>67</v>
      </c>
      <c r="D66" s="34" t="s">
        <v>110</v>
      </c>
      <c r="E66" s="67">
        <v>20</v>
      </c>
      <c r="F66" s="68">
        <v>27</v>
      </c>
      <c r="G66" s="68">
        <v>23</v>
      </c>
      <c r="H66" s="69">
        <v>23.333333333333332</v>
      </c>
      <c r="I66" s="70" t="s">
        <v>7</v>
      </c>
      <c r="J66" s="71" t="s">
        <v>214</v>
      </c>
      <c r="L66" s="7" t="b">
        <f t="shared" si="32"/>
        <v>0</v>
      </c>
      <c r="M66" s="7">
        <f t="shared" si="33"/>
        <v>0</v>
      </c>
      <c r="N66" s="7" t="b">
        <f t="shared" si="28"/>
        <v>1</v>
      </c>
      <c r="O66" s="7">
        <f t="shared" si="34"/>
        <v>1</v>
      </c>
      <c r="P66" s="7" t="b">
        <f t="shared" si="35"/>
        <v>0</v>
      </c>
      <c r="Q66" s="7">
        <f t="shared" si="36"/>
        <v>0</v>
      </c>
      <c r="R66" s="7" t="b">
        <f t="shared" si="37"/>
        <v>0</v>
      </c>
      <c r="S66" s="7">
        <f t="shared" si="38"/>
        <v>0</v>
      </c>
      <c r="T66" s="7">
        <f t="shared" si="39"/>
        <v>3</v>
      </c>
      <c r="U66" s="7"/>
      <c r="V66" s="9">
        <f t="shared" si="40"/>
        <v>23.333333333333332</v>
      </c>
      <c r="Y66" s="96" t="str">
        <f t="shared" si="29"/>
        <v>Score: 23.3/30    Honorable Mention</v>
      </c>
      <c r="Z66" s="99" t="str">
        <f t="shared" si="30"/>
        <v>Honorable Mention</v>
      </c>
      <c r="AA66" s="100" t="str">
        <f t="shared" si="31"/>
        <v>'Connection' by Ken Greenhorn
Score: 23.3/30    Honorable Mention
Judges Comments: would like to see more detail in the side of her body facing us, move hands away from belly, classic image</v>
      </c>
    </row>
    <row r="67" spans="1:27" s="8" customFormat="1" ht="42.75" customHeight="1">
      <c r="A67" s="33">
        <f t="shared" si="41"/>
        <v>53</v>
      </c>
      <c r="B67" s="33" t="s">
        <v>25</v>
      </c>
      <c r="C67" s="46" t="s">
        <v>77</v>
      </c>
      <c r="D67" s="34" t="s">
        <v>36</v>
      </c>
      <c r="E67" s="67">
        <v>29</v>
      </c>
      <c r="F67" s="68">
        <v>29</v>
      </c>
      <c r="G67" s="68">
        <v>30</v>
      </c>
      <c r="H67" s="69">
        <v>29.333333333333332</v>
      </c>
      <c r="I67" s="70" t="s">
        <v>7</v>
      </c>
      <c r="J67" s="71" t="s">
        <v>219</v>
      </c>
      <c r="L67" s="7" t="b">
        <f t="shared" si="32"/>
        <v>0</v>
      </c>
      <c r="M67" s="7">
        <f>IF(L67=TRUE,1,0)</f>
        <v>0</v>
      </c>
      <c r="N67" s="7" t="b">
        <f>AND($L$51=0,H67&gt;21.99)</f>
        <v>1</v>
      </c>
      <c r="O67" s="7">
        <f>IF(N67=TRUE,1,0)</f>
        <v>1</v>
      </c>
      <c r="P67" s="7" t="b">
        <f t="shared" si="35"/>
        <v>0</v>
      </c>
      <c r="Q67" s="7">
        <f>IF(P67=TRUE,2,0)</f>
        <v>0</v>
      </c>
      <c r="R67" s="7" t="b">
        <f>AND(T67=MAX($T$69:$T$94))</f>
        <v>0</v>
      </c>
      <c r="S67" s="7">
        <f>IF(R67=TRUE,1,0)</f>
        <v>0</v>
      </c>
      <c r="T67" s="7">
        <f>L67+(N67*2)+O67+P67+Q67</f>
        <v>3</v>
      </c>
      <c r="U67" s="7"/>
      <c r="V67" s="9">
        <f>H67</f>
        <v>29.333333333333332</v>
      </c>
      <c r="Y67" s="96" t="str">
        <f t="shared" si="29"/>
        <v>Score: 29.3/30    Honorable Mention</v>
      </c>
      <c r="Z67" s="99" t="str">
        <f t="shared" si="30"/>
        <v>Honorable Mention</v>
      </c>
      <c r="AA67" s="100" t="str">
        <f t="shared" si="31"/>
        <v>'The Viking' by Jannik Plaetner
Score: 29.3/30    Honorable Mention
Judges Comments: cool shot, great composition and tonal range, interesting subject, really well executed</v>
      </c>
    </row>
    <row r="68" spans="1:27" s="8" customFormat="1" ht="42.75" customHeight="1">
      <c r="A68" s="33">
        <f t="shared" si="41"/>
        <v>54</v>
      </c>
      <c r="B68" s="33" t="s">
        <v>25</v>
      </c>
      <c r="C68" s="50" t="s">
        <v>78</v>
      </c>
      <c r="D68" s="36" t="s">
        <v>124</v>
      </c>
      <c r="E68" s="72">
        <v>30</v>
      </c>
      <c r="F68" s="73">
        <v>29</v>
      </c>
      <c r="G68" s="73">
        <v>30</v>
      </c>
      <c r="H68" s="74">
        <v>29.666666666666668</v>
      </c>
      <c r="I68" s="75" t="s">
        <v>9</v>
      </c>
      <c r="J68" s="76" t="s">
        <v>257</v>
      </c>
      <c r="L68" s="7" t="b">
        <f t="shared" si="32"/>
        <v>0</v>
      </c>
      <c r="M68" s="7">
        <f t="shared" si="33"/>
        <v>0</v>
      </c>
      <c r="N68" s="7" t="b">
        <f t="shared" si="28"/>
        <v>1</v>
      </c>
      <c r="O68" s="7">
        <f t="shared" si="34"/>
        <v>1</v>
      </c>
      <c r="P68" s="7" t="b">
        <f t="shared" si="35"/>
        <v>1</v>
      </c>
      <c r="Q68" s="7">
        <f t="shared" si="36"/>
        <v>2</v>
      </c>
      <c r="R68" s="7" t="b">
        <f>AND(T68=MAX($T$69:$T$94))</f>
        <v>1</v>
      </c>
      <c r="S68" s="7">
        <f t="shared" si="38"/>
        <v>1</v>
      </c>
      <c r="T68" s="7">
        <f t="shared" si="39"/>
        <v>6</v>
      </c>
      <c r="U68" s="7"/>
      <c r="V68" s="9">
        <f t="shared" si="40"/>
        <v>29.666666666666668</v>
      </c>
      <c r="Y68" s="96" t="str">
        <f t="shared" si="29"/>
        <v>Score: 29.7/30    Print of the Month</v>
      </c>
      <c r="Z68" s="99" t="str">
        <f t="shared" si="30"/>
        <v>Print of the Month</v>
      </c>
      <c r="AA68" s="100" t="str">
        <f t="shared" si="31"/>
        <v>'Waiting for You' by Jamie Cleveland
Score: 29.7/30    Print of the Month
Judges Comments: nice image of a mother to be, nice to include the grasses, nice placement of her arms, nice sky, nice silhouette</v>
      </c>
    </row>
    <row r="69" spans="1:27" s="11" customFormat="1" ht="20.25">
      <c r="A69" s="37"/>
      <c r="B69" s="37"/>
      <c r="C69" s="51"/>
      <c r="D69" s="39"/>
      <c r="E69" s="38"/>
      <c r="F69" s="38"/>
      <c r="G69" s="38"/>
      <c r="H69" s="77"/>
      <c r="I69" s="80"/>
      <c r="J69" s="51"/>
      <c r="K69" s="105" t="str">
        <f>IF(R70=TRUE,"TIE"," ")</f>
        <v> </v>
      </c>
      <c r="L69" s="10"/>
      <c r="M69" s="10"/>
      <c r="N69" s="10"/>
      <c r="O69" s="10"/>
      <c r="P69" s="10"/>
      <c r="Q69" s="10"/>
      <c r="R69" s="10"/>
      <c r="S69" s="10"/>
      <c r="T69" s="10"/>
      <c r="U69" s="10"/>
      <c r="Y69" s="97"/>
      <c r="Z69" s="18"/>
      <c r="AA69" s="18"/>
    </row>
    <row r="70" spans="1:19" ht="20.25">
      <c r="A70" s="25">
        <f>MAX(A52:A69)</f>
        <v>54</v>
      </c>
      <c r="B70" s="25"/>
      <c r="C70" s="48" t="s">
        <v>22</v>
      </c>
      <c r="D70" s="32" t="s">
        <v>18</v>
      </c>
      <c r="E70" s="28">
        <v>22</v>
      </c>
      <c r="F70" s="28"/>
      <c r="G70" s="28"/>
      <c r="H70" s="78"/>
      <c r="K70" s="105"/>
      <c r="L70" s="12" t="str">
        <f>IF(MAX(H52:H69)&lt;22,MAX(H52:H69)," ")</f>
        <v> </v>
      </c>
      <c r="M70" s="12"/>
      <c r="P70" s="12">
        <f>IF(L70&gt;21.99,MAX(H52:H69)," ")</f>
        <v>29.666666666666668</v>
      </c>
      <c r="R70" s="6" t="b">
        <f>OR(R71&gt;1,L71&gt;1)</f>
        <v>0</v>
      </c>
      <c r="S70" s="6"/>
    </row>
    <row r="71" spans="1:27" s="15" customFormat="1" ht="20.25">
      <c r="A71" s="40"/>
      <c r="B71" s="40"/>
      <c r="C71" s="54"/>
      <c r="D71" s="44"/>
      <c r="E71" s="43"/>
      <c r="F71" s="43"/>
      <c r="G71" s="43"/>
      <c r="H71" s="81"/>
      <c r="I71" s="82"/>
      <c r="J71" s="54"/>
      <c r="K71" s="105"/>
      <c r="L71" s="1">
        <f>SUM(M72:M94)</f>
        <v>0</v>
      </c>
      <c r="M71" s="1"/>
      <c r="N71" s="13"/>
      <c r="O71" s="13"/>
      <c r="P71" s="13"/>
      <c r="Q71" s="13"/>
      <c r="R71" s="1">
        <f>SUM(S72:S94)</f>
        <v>1</v>
      </c>
      <c r="S71" s="1"/>
      <c r="T71" s="13"/>
      <c r="U71" s="13"/>
      <c r="Y71" s="20"/>
      <c r="Z71" s="20"/>
      <c r="AA71" s="20"/>
    </row>
    <row r="72" spans="1:27" s="8" customFormat="1" ht="43.5" customHeight="1">
      <c r="A72" s="33">
        <f>A70+1</f>
        <v>55</v>
      </c>
      <c r="B72" s="33" t="s">
        <v>24</v>
      </c>
      <c r="C72" s="46" t="s">
        <v>94</v>
      </c>
      <c r="D72" s="34" t="s">
        <v>114</v>
      </c>
      <c r="E72" s="83">
        <v>5</v>
      </c>
      <c r="F72" s="84">
        <v>24</v>
      </c>
      <c r="G72" s="84">
        <v>5</v>
      </c>
      <c r="H72" s="69">
        <v>11.333333333333334</v>
      </c>
      <c r="I72" s="70" t="s">
        <v>4</v>
      </c>
      <c r="J72" s="85" t="s">
        <v>230</v>
      </c>
      <c r="L72" s="7" t="b">
        <f aca="true" t="shared" si="42" ref="L72:L93">AND($L$95&lt;22,H72=$L$95)</f>
        <v>0</v>
      </c>
      <c r="M72" s="7">
        <f>IF(L72=TRUE,1,0)</f>
        <v>0</v>
      </c>
      <c r="N72" s="7" t="b">
        <f aca="true" t="shared" si="43" ref="N72:N93">AND($L$51=0,H72&gt;21.99)</f>
        <v>0</v>
      </c>
      <c r="O72" s="7">
        <f>IF(N72=TRUE,1,0)</f>
        <v>0</v>
      </c>
      <c r="P72" s="7" t="b">
        <f aca="true" t="shared" si="44" ref="P72:P93">AND($L$51=0,H72=$P$95)</f>
        <v>0</v>
      </c>
      <c r="Q72" s="7">
        <f>IF(P72=TRUE,2,0)</f>
        <v>0</v>
      </c>
      <c r="R72" s="7" t="b">
        <f aca="true" t="shared" si="45" ref="R72:R93">AND(T72=MAX($T$72:$T$94))</f>
        <v>0</v>
      </c>
      <c r="S72" s="7">
        <f>IF(R72=TRUE,1,0)</f>
        <v>0</v>
      </c>
      <c r="T72" s="7">
        <f>L72+(N72*2)+O72+P72+Q72</f>
        <v>0</v>
      </c>
      <c r="U72" s="7"/>
      <c r="V72" s="9">
        <f>H72</f>
        <v>11.333333333333334</v>
      </c>
      <c r="Y72" s="96" t="str">
        <f aca="true" t="shared" si="46" ref="Y72:Y93">CONCATENATE("Score: ",ROUND(H72,1),"/30","    ",Z72)</f>
        <v>Score: 11.3/30    </v>
      </c>
      <c r="Z72" s="99">
        <f aca="true" t="shared" si="47" ref="Z72:Z93">IF(I72="HM","Honorable Mention",IF(I72="PM","Print of the Month",""))</f>
      </c>
      <c r="AA72" s="100" t="str">
        <f aca="true" t="shared" si="48" ref="AA72:AA93">CONCATENATE("'",C72,"'"," by ",D72,CHAR(10),Y72,CHAR(10),CHAR(10),"Judges Comments: ",J72)</f>
        <v>'Pilgrims Returning from Upper Zion' by Richard Kerbes
Score: 11.3/30    
Judges Comments: color is really washed out, background is blown out and distracting, nice blue reflection on the rocks</v>
      </c>
    </row>
    <row r="73" spans="1:27" s="8" customFormat="1" ht="43.5" customHeight="1">
      <c r="A73" s="33">
        <f>A72+1</f>
        <v>56</v>
      </c>
      <c r="B73" s="33" t="s">
        <v>24</v>
      </c>
      <c r="C73" s="46" t="s">
        <v>83</v>
      </c>
      <c r="D73" s="34" t="s">
        <v>104</v>
      </c>
      <c r="E73" s="83">
        <v>10</v>
      </c>
      <c r="F73" s="84">
        <v>25</v>
      </c>
      <c r="G73" s="84">
        <v>12</v>
      </c>
      <c r="H73" s="69">
        <v>15.666666666666666</v>
      </c>
      <c r="I73" s="70" t="s">
        <v>4</v>
      </c>
      <c r="J73" s="85" t="s">
        <v>291</v>
      </c>
      <c r="L73" s="7" t="b">
        <f t="shared" si="42"/>
        <v>0</v>
      </c>
      <c r="M73" s="7">
        <f aca="true" t="shared" si="49" ref="M73:M93">IF(L73=TRUE,1,0)</f>
        <v>0</v>
      </c>
      <c r="N73" s="7" t="b">
        <f t="shared" si="43"/>
        <v>0</v>
      </c>
      <c r="O73" s="7">
        <f aca="true" t="shared" si="50" ref="O73:O93">IF(N73=TRUE,1,0)</f>
        <v>0</v>
      </c>
      <c r="P73" s="7" t="b">
        <f t="shared" si="44"/>
        <v>0</v>
      </c>
      <c r="Q73" s="7">
        <f aca="true" t="shared" si="51" ref="Q73:Q93">IF(P73=TRUE,2,0)</f>
        <v>0</v>
      </c>
      <c r="R73" s="7" t="b">
        <f t="shared" si="45"/>
        <v>0</v>
      </c>
      <c r="S73" s="7">
        <f aca="true" t="shared" si="52" ref="S73:S93">IF(R73=TRUE,1,0)</f>
        <v>0</v>
      </c>
      <c r="T73" s="7">
        <f aca="true" t="shared" si="53" ref="T73:T93">L73+(N73*2)+O73+P73+Q73</f>
        <v>0</v>
      </c>
      <c r="U73" s="7"/>
      <c r="V73" s="9">
        <f aca="true" t="shared" si="54" ref="V73:V93">H73</f>
        <v>15.666666666666666</v>
      </c>
      <c r="Y73" s="96" t="str">
        <f t="shared" si="46"/>
        <v>Score: 15.7/30    </v>
      </c>
      <c r="Z73" s="99">
        <f t="shared" si="47"/>
      </c>
      <c r="AA73" s="100" t="str">
        <f t="shared" si="48"/>
        <v>'Arizona Gets Cold Snaps Too' by Gayvin Franson
Score: 15.7/30    
Judges Comments: show less of the bottom of the fountain - or not, yellow rim competes with the rest of the image - or not</v>
      </c>
    </row>
    <row r="74" spans="1:27" s="8" customFormat="1" ht="43.5" customHeight="1">
      <c r="A74" s="33">
        <f aca="true" t="shared" si="55" ref="A74:A93">A73+1</f>
        <v>57</v>
      </c>
      <c r="B74" s="33" t="s">
        <v>24</v>
      </c>
      <c r="C74" s="46" t="s">
        <v>92</v>
      </c>
      <c r="D74" s="34" t="s">
        <v>119</v>
      </c>
      <c r="E74" s="83">
        <v>5</v>
      </c>
      <c r="F74" s="84">
        <v>24</v>
      </c>
      <c r="G74" s="84">
        <v>18</v>
      </c>
      <c r="H74" s="69">
        <v>15.666666666666666</v>
      </c>
      <c r="I74" s="70" t="s">
        <v>4</v>
      </c>
      <c r="J74" s="85" t="s">
        <v>228</v>
      </c>
      <c r="L74" s="7" t="b">
        <f t="shared" si="42"/>
        <v>0</v>
      </c>
      <c r="M74" s="7">
        <f t="shared" si="49"/>
        <v>0</v>
      </c>
      <c r="N74" s="7" t="b">
        <f t="shared" si="43"/>
        <v>0</v>
      </c>
      <c r="O74" s="7">
        <f t="shared" si="50"/>
        <v>0</v>
      </c>
      <c r="P74" s="7" t="b">
        <f t="shared" si="44"/>
        <v>0</v>
      </c>
      <c r="Q74" s="7">
        <f t="shared" si="51"/>
        <v>0</v>
      </c>
      <c r="R74" s="7" t="b">
        <f t="shared" si="45"/>
        <v>0</v>
      </c>
      <c r="S74" s="7">
        <f t="shared" si="52"/>
        <v>0</v>
      </c>
      <c r="T74" s="7">
        <f t="shared" si="53"/>
        <v>0</v>
      </c>
      <c r="U74" s="7"/>
      <c r="V74" s="9">
        <f t="shared" si="54"/>
        <v>15.666666666666666</v>
      </c>
      <c r="Y74" s="96" t="str">
        <f t="shared" si="46"/>
        <v>Score: 15.7/30    </v>
      </c>
      <c r="Z74" s="99">
        <f t="shared" si="47"/>
      </c>
      <c r="AA74" s="100" t="str">
        <f t="shared" si="48"/>
        <v>'Music By Art Deco' by Ian Sutherland
Score: 15.7/30    
Judges Comments: not an interesting subject, perhaps add some engagement with the audience, weak lighting</v>
      </c>
    </row>
    <row r="75" spans="1:27" s="8" customFormat="1" ht="35.25" customHeight="1">
      <c r="A75" s="33">
        <f t="shared" si="55"/>
        <v>58</v>
      </c>
      <c r="B75" s="33" t="s">
        <v>24</v>
      </c>
      <c r="C75" s="46" t="s">
        <v>84</v>
      </c>
      <c r="D75" s="34" t="s">
        <v>123</v>
      </c>
      <c r="E75" s="83">
        <v>10</v>
      </c>
      <c r="F75" s="84">
        <v>26</v>
      </c>
      <c r="G75" s="84">
        <v>12</v>
      </c>
      <c r="H75" s="69">
        <v>16</v>
      </c>
      <c r="I75" s="70" t="s">
        <v>4</v>
      </c>
      <c r="J75" s="85" t="s">
        <v>222</v>
      </c>
      <c r="L75" s="7" t="b">
        <f t="shared" si="42"/>
        <v>0</v>
      </c>
      <c r="M75" s="7">
        <f t="shared" si="49"/>
        <v>0</v>
      </c>
      <c r="N75" s="7" t="b">
        <f t="shared" si="43"/>
        <v>0</v>
      </c>
      <c r="O75" s="7">
        <f t="shared" si="50"/>
        <v>0</v>
      </c>
      <c r="P75" s="7" t="b">
        <f t="shared" si="44"/>
        <v>0</v>
      </c>
      <c r="Q75" s="7">
        <f t="shared" si="51"/>
        <v>0</v>
      </c>
      <c r="R75" s="7" t="b">
        <f t="shared" si="45"/>
        <v>0</v>
      </c>
      <c r="S75" s="7">
        <f t="shared" si="52"/>
        <v>0</v>
      </c>
      <c r="T75" s="7">
        <f t="shared" si="53"/>
        <v>0</v>
      </c>
      <c r="U75" s="7"/>
      <c r="V75" s="9">
        <f t="shared" si="54"/>
        <v>16</v>
      </c>
      <c r="Y75" s="96" t="str">
        <f t="shared" si="46"/>
        <v>Score: 16/30    </v>
      </c>
      <c r="Z75" s="99">
        <f t="shared" si="47"/>
      </c>
      <c r="AA75" s="100" t="str">
        <f t="shared" si="48"/>
        <v>'Changing Skyline' by Philip McNeill
Score: 16/30    
Judges Comments: put more of the crane in the picture (to match the title), nice panorama, </v>
      </c>
    </row>
    <row r="76" spans="1:27" s="8" customFormat="1" ht="33.75" customHeight="1">
      <c r="A76" s="33">
        <f t="shared" si="55"/>
        <v>59</v>
      </c>
      <c r="B76" s="33" t="s">
        <v>24</v>
      </c>
      <c r="C76" s="46" t="s">
        <v>100</v>
      </c>
      <c r="D76" s="34" t="s">
        <v>103</v>
      </c>
      <c r="E76" s="83">
        <v>15</v>
      </c>
      <c r="F76" s="84">
        <v>25</v>
      </c>
      <c r="G76" s="84">
        <v>10</v>
      </c>
      <c r="H76" s="69">
        <v>16.666666666666668</v>
      </c>
      <c r="I76" s="70" t="s">
        <v>4</v>
      </c>
      <c r="J76" s="85" t="s">
        <v>236</v>
      </c>
      <c r="L76" s="7" t="b">
        <f t="shared" si="42"/>
        <v>0</v>
      </c>
      <c r="M76" s="7">
        <f t="shared" si="49"/>
        <v>0</v>
      </c>
      <c r="N76" s="7" t="b">
        <f t="shared" si="43"/>
        <v>0</v>
      </c>
      <c r="O76" s="7">
        <f t="shared" si="50"/>
        <v>0</v>
      </c>
      <c r="P76" s="7" t="b">
        <f t="shared" si="44"/>
        <v>0</v>
      </c>
      <c r="Q76" s="7">
        <f t="shared" si="51"/>
        <v>0</v>
      </c>
      <c r="R76" s="7" t="b">
        <f t="shared" si="45"/>
        <v>0</v>
      </c>
      <c r="S76" s="7">
        <f t="shared" si="52"/>
        <v>0</v>
      </c>
      <c r="T76" s="7">
        <f t="shared" si="53"/>
        <v>0</v>
      </c>
      <c r="U76" s="7"/>
      <c r="V76" s="9">
        <f t="shared" si="54"/>
        <v>16.666666666666668</v>
      </c>
      <c r="Y76" s="96" t="str">
        <f t="shared" si="46"/>
        <v>Score: 16.7/30    </v>
      </c>
      <c r="Z76" s="99">
        <f t="shared" si="47"/>
      </c>
      <c r="AA76" s="100" t="str">
        <f t="shared" si="48"/>
        <v>'Spring Unleashed' by Amy Wildeman
Score: 16.7/30    
Judges Comments: fantastic background, experiment with getting closer to the subject</v>
      </c>
    </row>
    <row r="77" spans="1:27" s="8" customFormat="1" ht="43.5" customHeight="1">
      <c r="A77" s="33">
        <f t="shared" si="55"/>
        <v>60</v>
      </c>
      <c r="B77" s="33" t="s">
        <v>24</v>
      </c>
      <c r="C77" s="46" t="s">
        <v>85</v>
      </c>
      <c r="D77" s="34" t="s">
        <v>111</v>
      </c>
      <c r="E77" s="83">
        <v>10</v>
      </c>
      <c r="F77" s="84">
        <v>26</v>
      </c>
      <c r="G77" s="84">
        <v>15</v>
      </c>
      <c r="H77" s="69">
        <v>17</v>
      </c>
      <c r="I77" s="70" t="s">
        <v>4</v>
      </c>
      <c r="J77" s="85" t="s">
        <v>223</v>
      </c>
      <c r="L77" s="7" t="b">
        <f t="shared" si="42"/>
        <v>0</v>
      </c>
      <c r="M77" s="7">
        <f t="shared" si="49"/>
        <v>0</v>
      </c>
      <c r="N77" s="7" t="b">
        <f t="shared" si="43"/>
        <v>0</v>
      </c>
      <c r="O77" s="7">
        <f t="shared" si="50"/>
        <v>0</v>
      </c>
      <c r="P77" s="7" t="b">
        <f t="shared" si="44"/>
        <v>0</v>
      </c>
      <c r="Q77" s="7">
        <f t="shared" si="51"/>
        <v>0</v>
      </c>
      <c r="R77" s="7" t="b">
        <f t="shared" si="45"/>
        <v>0</v>
      </c>
      <c r="S77" s="7">
        <f t="shared" si="52"/>
        <v>0</v>
      </c>
      <c r="T77" s="7">
        <f t="shared" si="53"/>
        <v>0</v>
      </c>
      <c r="U77" s="7"/>
      <c r="V77" s="9">
        <f t="shared" si="54"/>
        <v>17</v>
      </c>
      <c r="Y77" s="96" t="str">
        <f t="shared" si="46"/>
        <v>Score: 17/30    </v>
      </c>
      <c r="Z77" s="99">
        <f t="shared" si="47"/>
      </c>
      <c r="AA77" s="100" t="str">
        <f t="shared" si="48"/>
        <v>'Don't Mess With Me' by Barry Singer
Score: 17/30    
Judges Comments: lots going on in this image, background needs to be more out of focus, nice exotic animal image</v>
      </c>
    </row>
    <row r="78" spans="1:27" s="22" customFormat="1" ht="43.5" customHeight="1">
      <c r="A78" s="35">
        <f t="shared" si="55"/>
        <v>61</v>
      </c>
      <c r="B78" s="35" t="s">
        <v>24</v>
      </c>
      <c r="C78" s="46" t="s">
        <v>87</v>
      </c>
      <c r="D78" s="34" t="s">
        <v>107</v>
      </c>
      <c r="E78" s="83">
        <v>10</v>
      </c>
      <c r="F78" s="84">
        <v>25</v>
      </c>
      <c r="G78" s="84">
        <v>16</v>
      </c>
      <c r="H78" s="69">
        <v>17</v>
      </c>
      <c r="I78" s="70" t="s">
        <v>4</v>
      </c>
      <c r="J78" s="85" t="s">
        <v>225</v>
      </c>
      <c r="L78" s="21" t="b">
        <f t="shared" si="42"/>
        <v>0</v>
      </c>
      <c r="M78" s="21">
        <f t="shared" si="49"/>
        <v>0</v>
      </c>
      <c r="N78" s="21" t="b">
        <f t="shared" si="43"/>
        <v>0</v>
      </c>
      <c r="O78" s="21">
        <f t="shared" si="50"/>
        <v>0</v>
      </c>
      <c r="P78" s="21" t="b">
        <f t="shared" si="44"/>
        <v>0</v>
      </c>
      <c r="Q78" s="21">
        <f t="shared" si="51"/>
        <v>0</v>
      </c>
      <c r="R78" s="21" t="b">
        <f t="shared" si="45"/>
        <v>0</v>
      </c>
      <c r="S78" s="21">
        <f t="shared" si="52"/>
        <v>0</v>
      </c>
      <c r="T78" s="21">
        <f t="shared" si="53"/>
        <v>0</v>
      </c>
      <c r="U78" s="21"/>
      <c r="V78" s="23">
        <f t="shared" si="54"/>
        <v>17</v>
      </c>
      <c r="Y78" s="96" t="str">
        <f t="shared" si="46"/>
        <v>Score: 17/30    </v>
      </c>
      <c r="Z78" s="99">
        <f t="shared" si="47"/>
      </c>
      <c r="AA78" s="100" t="str">
        <f t="shared" si="48"/>
        <v>'El Capitan' by Gordon Sukut
Score: 17/30    
Judges Comments: would like to see what he's cutting and what his hand is connected to, interesting background</v>
      </c>
    </row>
    <row r="79" spans="1:27" s="8" customFormat="1" ht="31.5" customHeight="1">
      <c r="A79" s="33">
        <f t="shared" si="55"/>
        <v>62</v>
      </c>
      <c r="B79" s="33" t="s">
        <v>24</v>
      </c>
      <c r="C79" s="46" t="s">
        <v>101</v>
      </c>
      <c r="D79" s="34" t="s">
        <v>115</v>
      </c>
      <c r="E79" s="83">
        <v>10</v>
      </c>
      <c r="F79" s="84">
        <v>24</v>
      </c>
      <c r="G79" s="84">
        <v>20</v>
      </c>
      <c r="H79" s="69">
        <v>18</v>
      </c>
      <c r="I79" s="70" t="s">
        <v>4</v>
      </c>
      <c r="J79" s="85" t="s">
        <v>260</v>
      </c>
      <c r="L79" s="7" t="b">
        <f t="shared" si="42"/>
        <v>0</v>
      </c>
      <c r="M79" s="7">
        <f t="shared" si="49"/>
        <v>0</v>
      </c>
      <c r="N79" s="7" t="b">
        <f t="shared" si="43"/>
        <v>0</v>
      </c>
      <c r="O79" s="7">
        <f t="shared" si="50"/>
        <v>0</v>
      </c>
      <c r="P79" s="7" t="b">
        <f t="shared" si="44"/>
        <v>0</v>
      </c>
      <c r="Q79" s="7">
        <f t="shared" si="51"/>
        <v>0</v>
      </c>
      <c r="R79" s="7" t="b">
        <f t="shared" si="45"/>
        <v>0</v>
      </c>
      <c r="S79" s="7">
        <f t="shared" si="52"/>
        <v>0</v>
      </c>
      <c r="T79" s="7">
        <f t="shared" si="53"/>
        <v>0</v>
      </c>
      <c r="U79" s="7"/>
      <c r="V79" s="9">
        <f t="shared" si="54"/>
        <v>18</v>
      </c>
      <c r="Y79" s="96" t="str">
        <f t="shared" si="46"/>
        <v>Score: 18/30    </v>
      </c>
      <c r="Z79" s="99">
        <f t="shared" si="47"/>
      </c>
      <c r="AA79" s="100" t="str">
        <f t="shared" si="48"/>
        <v>'The Dividing Fence' by Helen Brown
Score: 18/30    
Judges Comments: nice tones, make the fence more dominant, try less sky</v>
      </c>
    </row>
    <row r="80" spans="1:27" s="8" customFormat="1" ht="43.5" customHeight="1">
      <c r="A80" s="33">
        <f t="shared" si="55"/>
        <v>63</v>
      </c>
      <c r="B80" s="33" t="s">
        <v>24</v>
      </c>
      <c r="C80" s="46" t="s">
        <v>90</v>
      </c>
      <c r="D80" s="34" t="s">
        <v>113</v>
      </c>
      <c r="E80" s="83">
        <v>13</v>
      </c>
      <c r="F80" s="84">
        <v>24</v>
      </c>
      <c r="G80" s="84">
        <v>29</v>
      </c>
      <c r="H80" s="69">
        <v>22</v>
      </c>
      <c r="I80" s="70" t="s">
        <v>7</v>
      </c>
      <c r="J80" s="85" t="s">
        <v>227</v>
      </c>
      <c r="L80" s="7" t="b">
        <f t="shared" si="42"/>
        <v>0</v>
      </c>
      <c r="M80" s="7">
        <f t="shared" si="49"/>
        <v>0</v>
      </c>
      <c r="N80" s="7" t="b">
        <f t="shared" si="43"/>
        <v>1</v>
      </c>
      <c r="O80" s="7">
        <f t="shared" si="50"/>
        <v>1</v>
      </c>
      <c r="P80" s="7" t="b">
        <f t="shared" si="44"/>
        <v>0</v>
      </c>
      <c r="Q80" s="7">
        <f t="shared" si="51"/>
        <v>0</v>
      </c>
      <c r="R80" s="7" t="b">
        <f t="shared" si="45"/>
        <v>0</v>
      </c>
      <c r="S80" s="7">
        <f t="shared" si="52"/>
        <v>0</v>
      </c>
      <c r="T80" s="7">
        <f t="shared" si="53"/>
        <v>3</v>
      </c>
      <c r="U80" s="7"/>
      <c r="V80" s="9">
        <f t="shared" si="54"/>
        <v>22</v>
      </c>
      <c r="Y80" s="96" t="str">
        <f t="shared" si="46"/>
        <v>Score: 22/30    Honorable Mention</v>
      </c>
      <c r="Z80" s="99" t="str">
        <f t="shared" si="47"/>
        <v>Honorable Mention</v>
      </c>
      <c r="AA80" s="100" t="str">
        <f t="shared" si="48"/>
        <v>'Kangaamiut Kaleidoscope' by Howard Brown
Score: 22/30    Honorable Mention
Judges Comments: add some texture to the clouds, love the color - but the bland sky takes away from all the color, nice meandering road</v>
      </c>
    </row>
    <row r="81" spans="1:27" s="8" customFormat="1" ht="43.5" customHeight="1">
      <c r="A81" s="33">
        <f t="shared" si="55"/>
        <v>64</v>
      </c>
      <c r="B81" s="33" t="s">
        <v>24</v>
      </c>
      <c r="C81" s="46" t="s">
        <v>93</v>
      </c>
      <c r="D81" s="34" t="s">
        <v>109</v>
      </c>
      <c r="E81" s="83">
        <v>15</v>
      </c>
      <c r="F81" s="84">
        <v>25</v>
      </c>
      <c r="G81" s="84">
        <v>26</v>
      </c>
      <c r="H81" s="69">
        <v>22</v>
      </c>
      <c r="I81" s="70" t="s">
        <v>7</v>
      </c>
      <c r="J81" s="85" t="s">
        <v>229</v>
      </c>
      <c r="L81" s="7" t="b">
        <f t="shared" si="42"/>
        <v>0</v>
      </c>
      <c r="M81" s="7">
        <f t="shared" si="49"/>
        <v>0</v>
      </c>
      <c r="N81" s="7" t="b">
        <f t="shared" si="43"/>
        <v>1</v>
      </c>
      <c r="O81" s="7">
        <f t="shared" si="50"/>
        <v>1</v>
      </c>
      <c r="P81" s="7" t="b">
        <f t="shared" si="44"/>
        <v>0</v>
      </c>
      <c r="Q81" s="7">
        <f t="shared" si="51"/>
        <v>0</v>
      </c>
      <c r="R81" s="7" t="b">
        <f t="shared" si="45"/>
        <v>0</v>
      </c>
      <c r="S81" s="7">
        <f t="shared" si="52"/>
        <v>0</v>
      </c>
      <c r="T81" s="7">
        <f t="shared" si="53"/>
        <v>3</v>
      </c>
      <c r="U81" s="7"/>
      <c r="V81" s="9">
        <f t="shared" si="54"/>
        <v>22</v>
      </c>
      <c r="Y81" s="96" t="str">
        <f t="shared" si="46"/>
        <v>Score: 22/30    Honorable Mention</v>
      </c>
      <c r="Z81" s="99" t="str">
        <f t="shared" si="47"/>
        <v>Honorable Mention</v>
      </c>
      <c r="AA81" s="100" t="str">
        <f t="shared" si="48"/>
        <v>'Night Fire' by Bob Littlejohn
Score: 22/30    Honorable Mention
Judges Comments: cool image capture, a little hot in the middle, reduce the greens a little, really nice concept</v>
      </c>
    </row>
    <row r="82" spans="1:27" s="8" customFormat="1" ht="35.25" customHeight="1">
      <c r="A82" s="33">
        <f t="shared" si="55"/>
        <v>65</v>
      </c>
      <c r="B82" s="33" t="s">
        <v>24</v>
      </c>
      <c r="C82" s="46" t="s">
        <v>82</v>
      </c>
      <c r="D82" s="34" t="s">
        <v>118</v>
      </c>
      <c r="E82" s="83">
        <v>25</v>
      </c>
      <c r="F82" s="84">
        <v>27</v>
      </c>
      <c r="G82" s="84">
        <v>16</v>
      </c>
      <c r="H82" s="69">
        <v>22.666666666666668</v>
      </c>
      <c r="I82" s="70" t="s">
        <v>7</v>
      </c>
      <c r="J82" s="85" t="s">
        <v>221</v>
      </c>
      <c r="L82" s="7" t="b">
        <f t="shared" si="42"/>
        <v>0</v>
      </c>
      <c r="M82" s="7">
        <f t="shared" si="49"/>
        <v>0</v>
      </c>
      <c r="N82" s="7" t="b">
        <f t="shared" si="43"/>
        <v>1</v>
      </c>
      <c r="O82" s="7">
        <f t="shared" si="50"/>
        <v>1</v>
      </c>
      <c r="P82" s="7" t="b">
        <f t="shared" si="44"/>
        <v>0</v>
      </c>
      <c r="Q82" s="7">
        <f t="shared" si="51"/>
        <v>0</v>
      </c>
      <c r="R82" s="7" t="b">
        <f t="shared" si="45"/>
        <v>0</v>
      </c>
      <c r="S82" s="7">
        <f t="shared" si="52"/>
        <v>0</v>
      </c>
      <c r="T82" s="7">
        <f t="shared" si="53"/>
        <v>3</v>
      </c>
      <c r="U82" s="7"/>
      <c r="V82" s="9">
        <f t="shared" si="54"/>
        <v>22.666666666666668</v>
      </c>
      <c r="Y82" s="96" t="str">
        <f t="shared" si="46"/>
        <v>Score: 22.7/30    Honorable Mention</v>
      </c>
      <c r="Z82" s="99" t="str">
        <f t="shared" si="47"/>
        <v>Honorable Mention</v>
      </c>
      <c r="AA82" s="100" t="str">
        <f t="shared" si="48"/>
        <v>'Anxious' by Bruce Guenter
Score: 22.7/30    Honorable Mention
Judges Comments: nice shot, lots of tension, good color and contrast and tones, good perspective</v>
      </c>
    </row>
    <row r="83" spans="1:27" s="8" customFormat="1" ht="43.5" customHeight="1">
      <c r="A83" s="33">
        <f t="shared" si="55"/>
        <v>66</v>
      </c>
      <c r="B83" s="33" t="s">
        <v>24</v>
      </c>
      <c r="C83" s="46" t="s">
        <v>91</v>
      </c>
      <c r="D83" s="34" t="s">
        <v>36</v>
      </c>
      <c r="E83" s="83">
        <v>18</v>
      </c>
      <c r="F83" s="84">
        <v>27</v>
      </c>
      <c r="G83" s="84">
        <v>23</v>
      </c>
      <c r="H83" s="69">
        <v>22.666666666666668</v>
      </c>
      <c r="I83" s="70" t="s">
        <v>7</v>
      </c>
      <c r="J83" s="85" t="s">
        <v>292</v>
      </c>
      <c r="L83" s="7" t="b">
        <f t="shared" si="42"/>
        <v>0</v>
      </c>
      <c r="M83" s="7">
        <f t="shared" si="49"/>
        <v>0</v>
      </c>
      <c r="N83" s="7" t="b">
        <f t="shared" si="43"/>
        <v>1</v>
      </c>
      <c r="O83" s="7">
        <f t="shared" si="50"/>
        <v>1</v>
      </c>
      <c r="P83" s="7" t="b">
        <f t="shared" si="44"/>
        <v>0</v>
      </c>
      <c r="Q83" s="7">
        <f t="shared" si="51"/>
        <v>0</v>
      </c>
      <c r="R83" s="7" t="b">
        <f t="shared" si="45"/>
        <v>0</v>
      </c>
      <c r="S83" s="7">
        <f t="shared" si="52"/>
        <v>0</v>
      </c>
      <c r="T83" s="7">
        <f t="shared" si="53"/>
        <v>3</v>
      </c>
      <c r="U83" s="7"/>
      <c r="V83" s="9">
        <f t="shared" si="54"/>
        <v>22.666666666666668</v>
      </c>
      <c r="Y83" s="96" t="str">
        <f t="shared" si="46"/>
        <v>Score: 22.7/30    Honorable Mention</v>
      </c>
      <c r="Z83" s="99" t="str">
        <f t="shared" si="47"/>
        <v>Honorable Mention</v>
      </c>
      <c r="AA83" s="100" t="str">
        <f t="shared" si="48"/>
        <v>'Lake View' by Jannik Plaetner
Score: 22.7/30    Honorable Mention
Judges Comments: composition is the charm of this image, almost don't even need the bank on the far side, transparency of water a little distracting</v>
      </c>
    </row>
    <row r="84" spans="1:27" s="8" customFormat="1" ht="43.5" customHeight="1">
      <c r="A84" s="33">
        <f t="shared" si="55"/>
        <v>67</v>
      </c>
      <c r="B84" s="33" t="s">
        <v>24</v>
      </c>
      <c r="C84" s="46" t="s">
        <v>95</v>
      </c>
      <c r="D84" s="34" t="s">
        <v>116</v>
      </c>
      <c r="E84" s="83">
        <v>18</v>
      </c>
      <c r="F84" s="84">
        <v>26</v>
      </c>
      <c r="G84" s="84">
        <v>24</v>
      </c>
      <c r="H84" s="69">
        <v>22.666666666666668</v>
      </c>
      <c r="I84" s="70" t="s">
        <v>7</v>
      </c>
      <c r="J84" s="85" t="s">
        <v>231</v>
      </c>
      <c r="L84" s="7" t="b">
        <f t="shared" si="42"/>
        <v>0</v>
      </c>
      <c r="M84" s="7">
        <f t="shared" si="49"/>
        <v>0</v>
      </c>
      <c r="N84" s="7" t="b">
        <f t="shared" si="43"/>
        <v>1</v>
      </c>
      <c r="O84" s="7">
        <f t="shared" si="50"/>
        <v>1</v>
      </c>
      <c r="P84" s="7" t="b">
        <f t="shared" si="44"/>
        <v>0</v>
      </c>
      <c r="Q84" s="7">
        <f t="shared" si="51"/>
        <v>0</v>
      </c>
      <c r="R84" s="7" t="b">
        <f t="shared" si="45"/>
        <v>0</v>
      </c>
      <c r="S84" s="7">
        <f t="shared" si="52"/>
        <v>0</v>
      </c>
      <c r="T84" s="7">
        <f t="shared" si="53"/>
        <v>3</v>
      </c>
      <c r="U84" s="7"/>
      <c r="V84" s="9">
        <f t="shared" si="54"/>
        <v>22.666666666666668</v>
      </c>
      <c r="Y84" s="96" t="str">
        <f t="shared" si="46"/>
        <v>Score: 22.7/30    Honorable Mention</v>
      </c>
      <c r="Z84" s="99" t="str">
        <f t="shared" si="47"/>
        <v>Honorable Mention</v>
      </c>
      <c r="AA84" s="100" t="str">
        <f t="shared" si="48"/>
        <v>'Quiet Harbour' by Stephen Nicholson
Score: 22.7/30    Honorable Mention
Judges Comments: building and boat are the most interesting parts - get rid of the right side, nice tones in the grass</v>
      </c>
    </row>
    <row r="85" spans="1:27" s="8" customFormat="1" ht="38.25" customHeight="1">
      <c r="A85" s="33">
        <f t="shared" si="55"/>
        <v>68</v>
      </c>
      <c r="B85" s="33" t="s">
        <v>24</v>
      </c>
      <c r="C85" s="46" t="s">
        <v>102</v>
      </c>
      <c r="D85" s="34" t="s">
        <v>108</v>
      </c>
      <c r="E85" s="83">
        <v>20</v>
      </c>
      <c r="F85" s="84">
        <v>28</v>
      </c>
      <c r="G85" s="84">
        <v>20</v>
      </c>
      <c r="H85" s="69">
        <v>22.666666666666668</v>
      </c>
      <c r="I85" s="70" t="s">
        <v>7</v>
      </c>
      <c r="J85" s="85" t="s">
        <v>237</v>
      </c>
      <c r="L85" s="7" t="b">
        <f t="shared" si="42"/>
        <v>0</v>
      </c>
      <c r="M85" s="7">
        <f t="shared" si="49"/>
        <v>0</v>
      </c>
      <c r="N85" s="7" t="b">
        <f t="shared" si="43"/>
        <v>1</v>
      </c>
      <c r="O85" s="7">
        <f t="shared" si="50"/>
        <v>1</v>
      </c>
      <c r="P85" s="7" t="b">
        <f t="shared" si="44"/>
        <v>0</v>
      </c>
      <c r="Q85" s="7">
        <f t="shared" si="51"/>
        <v>0</v>
      </c>
      <c r="R85" s="7" t="b">
        <f t="shared" si="45"/>
        <v>0</v>
      </c>
      <c r="S85" s="7">
        <f t="shared" si="52"/>
        <v>0</v>
      </c>
      <c r="T85" s="7">
        <f t="shared" si="53"/>
        <v>3</v>
      </c>
      <c r="U85" s="7"/>
      <c r="V85" s="9">
        <f t="shared" si="54"/>
        <v>22.666666666666668</v>
      </c>
      <c r="Y85" s="96" t="str">
        <f t="shared" si="46"/>
        <v>Score: 22.7/30    Honorable Mention</v>
      </c>
      <c r="Z85" s="99" t="str">
        <f t="shared" si="47"/>
        <v>Honorable Mention</v>
      </c>
      <c r="AA85" s="100" t="str">
        <f t="shared" si="48"/>
        <v>'Victory Lap' by Brent Just
Score: 22.7/30    Honorable Mention
Judges Comments: nice to see the tires in motion, darken the background (vignette)</v>
      </c>
    </row>
    <row r="86" spans="1:27" s="8" customFormat="1" ht="38.25" customHeight="1">
      <c r="A86" s="33">
        <f t="shared" si="55"/>
        <v>69</v>
      </c>
      <c r="B86" s="33" t="s">
        <v>24</v>
      </c>
      <c r="C86" s="46" t="s">
        <v>98</v>
      </c>
      <c r="D86" s="34" t="s">
        <v>32</v>
      </c>
      <c r="E86" s="83">
        <v>28</v>
      </c>
      <c r="F86" s="84">
        <v>27</v>
      </c>
      <c r="G86" s="84">
        <v>15</v>
      </c>
      <c r="H86" s="69">
        <v>23.333333333333332</v>
      </c>
      <c r="I86" s="70" t="s">
        <v>7</v>
      </c>
      <c r="J86" s="85" t="s">
        <v>234</v>
      </c>
      <c r="L86" s="7" t="b">
        <f t="shared" si="42"/>
        <v>0</v>
      </c>
      <c r="M86" s="7">
        <f t="shared" si="49"/>
        <v>0</v>
      </c>
      <c r="N86" s="7" t="b">
        <f t="shared" si="43"/>
        <v>1</v>
      </c>
      <c r="O86" s="7">
        <f t="shared" si="50"/>
        <v>1</v>
      </c>
      <c r="P86" s="7" t="b">
        <f t="shared" si="44"/>
        <v>0</v>
      </c>
      <c r="Q86" s="7">
        <f t="shared" si="51"/>
        <v>0</v>
      </c>
      <c r="R86" s="7" t="b">
        <f t="shared" si="45"/>
        <v>0</v>
      </c>
      <c r="S86" s="7">
        <f t="shared" si="52"/>
        <v>0</v>
      </c>
      <c r="T86" s="7">
        <f t="shared" si="53"/>
        <v>3</v>
      </c>
      <c r="U86" s="7"/>
      <c r="V86" s="9">
        <f t="shared" si="54"/>
        <v>23.333333333333332</v>
      </c>
      <c r="Y86" s="96" t="str">
        <f t="shared" si="46"/>
        <v>Score: 23.3/30    Honorable Mention</v>
      </c>
      <c r="Z86" s="99" t="str">
        <f t="shared" si="47"/>
        <v>Honorable Mention</v>
      </c>
      <c r="AA86" s="100" t="str">
        <f t="shared" si="48"/>
        <v>'Side by Side' by Bill Compton
Score: 23.3/30    Honorable Mention
Judges Comments: beautiful tones and lighting, an amazing reflection shot, awesome</v>
      </c>
    </row>
    <row r="87" spans="1:27" s="8" customFormat="1" ht="38.25" customHeight="1">
      <c r="A87" s="33">
        <f t="shared" si="55"/>
        <v>70</v>
      </c>
      <c r="B87" s="33" t="s">
        <v>24</v>
      </c>
      <c r="C87" s="46"/>
      <c r="D87" s="34" t="s">
        <v>122</v>
      </c>
      <c r="E87" s="83">
        <v>25</v>
      </c>
      <c r="F87" s="84">
        <v>26</v>
      </c>
      <c r="G87" s="84">
        <v>20</v>
      </c>
      <c r="H87" s="69">
        <v>23.666666666666668</v>
      </c>
      <c r="I87" s="70" t="s">
        <v>7</v>
      </c>
      <c r="J87" s="85" t="s">
        <v>247</v>
      </c>
      <c r="L87" s="7" t="b">
        <f t="shared" si="42"/>
        <v>0</v>
      </c>
      <c r="M87" s="7">
        <f t="shared" si="49"/>
        <v>0</v>
      </c>
      <c r="N87" s="7" t="b">
        <f t="shared" si="43"/>
        <v>1</v>
      </c>
      <c r="O87" s="7">
        <f t="shared" si="50"/>
        <v>1</v>
      </c>
      <c r="P87" s="7" t="b">
        <f t="shared" si="44"/>
        <v>0</v>
      </c>
      <c r="Q87" s="7">
        <f t="shared" si="51"/>
        <v>0</v>
      </c>
      <c r="R87" s="7" t="b">
        <f t="shared" si="45"/>
        <v>0</v>
      </c>
      <c r="S87" s="7">
        <f t="shared" si="52"/>
        <v>0</v>
      </c>
      <c r="T87" s="7">
        <f t="shared" si="53"/>
        <v>3</v>
      </c>
      <c r="U87" s="7"/>
      <c r="V87" s="9">
        <f t="shared" si="54"/>
        <v>23.666666666666668</v>
      </c>
      <c r="Y87" s="96" t="str">
        <f t="shared" si="46"/>
        <v>Score: 23.7/30    Honorable Mention</v>
      </c>
      <c r="Z87" s="99" t="str">
        <f t="shared" si="47"/>
        <v>Honorable Mention</v>
      </c>
      <c r="AA87" s="100" t="str">
        <f t="shared" si="48"/>
        <v>'' by Michael Cuggy
Score: 23.7/30    Honorable Mention
Judges Comments: good composition, may be better to crop out the water</v>
      </c>
    </row>
    <row r="88" spans="1:27" s="8" customFormat="1" ht="43.5" customHeight="1">
      <c r="A88" s="33">
        <f t="shared" si="55"/>
        <v>71</v>
      </c>
      <c r="B88" s="33" t="s">
        <v>24</v>
      </c>
      <c r="C88" s="46" t="s">
        <v>96</v>
      </c>
      <c r="D88" s="34" t="s">
        <v>106</v>
      </c>
      <c r="E88" s="83">
        <v>25</v>
      </c>
      <c r="F88" s="84">
        <v>26</v>
      </c>
      <c r="G88" s="84">
        <v>24</v>
      </c>
      <c r="H88" s="69">
        <v>25</v>
      </c>
      <c r="I88" s="70" t="s">
        <v>7</v>
      </c>
      <c r="J88" s="85" t="s">
        <v>232</v>
      </c>
      <c r="L88" s="7" t="b">
        <f t="shared" si="42"/>
        <v>0</v>
      </c>
      <c r="M88" s="7">
        <f t="shared" si="49"/>
        <v>0</v>
      </c>
      <c r="N88" s="7" t="b">
        <f t="shared" si="43"/>
        <v>1</v>
      </c>
      <c r="O88" s="7">
        <f t="shared" si="50"/>
        <v>1</v>
      </c>
      <c r="P88" s="7" t="b">
        <f t="shared" si="44"/>
        <v>0</v>
      </c>
      <c r="Q88" s="7">
        <f t="shared" si="51"/>
        <v>0</v>
      </c>
      <c r="R88" s="7" t="b">
        <f t="shared" si="45"/>
        <v>0</v>
      </c>
      <c r="S88" s="7">
        <f t="shared" si="52"/>
        <v>0</v>
      </c>
      <c r="T88" s="7">
        <f t="shared" si="53"/>
        <v>3</v>
      </c>
      <c r="U88" s="7"/>
      <c r="V88" s="9">
        <f t="shared" si="54"/>
        <v>25</v>
      </c>
      <c r="Y88" s="96" t="str">
        <f t="shared" si="46"/>
        <v>Score: 25/30    Honorable Mention</v>
      </c>
      <c r="Z88" s="99" t="str">
        <f t="shared" si="47"/>
        <v>Honorable Mention</v>
      </c>
      <c r="AA88" s="100" t="str">
        <f t="shared" si="48"/>
        <v>'Rainbow Vista' by Dale Read
Score: 25/30    Honorable Mention
Judges Comments: great shot of the highway ahead of you - nice meandering road, perhaps better time of day lighting, remove most of the sky</v>
      </c>
    </row>
    <row r="89" spans="1:27" s="8" customFormat="1" ht="43.5" customHeight="1">
      <c r="A89" s="33">
        <f t="shared" si="55"/>
        <v>72</v>
      </c>
      <c r="B89" s="33" t="s">
        <v>24</v>
      </c>
      <c r="C89" s="46" t="s">
        <v>89</v>
      </c>
      <c r="D89" s="34" t="s">
        <v>105</v>
      </c>
      <c r="E89" s="83">
        <v>28</v>
      </c>
      <c r="F89" s="84">
        <v>28</v>
      </c>
      <c r="G89" s="84">
        <v>21</v>
      </c>
      <c r="H89" s="69">
        <v>25.666666666666668</v>
      </c>
      <c r="I89" s="70" t="s">
        <v>7</v>
      </c>
      <c r="J89" s="85" t="s">
        <v>259</v>
      </c>
      <c r="L89" s="7" t="b">
        <f t="shared" si="42"/>
        <v>0</v>
      </c>
      <c r="M89" s="7">
        <f t="shared" si="49"/>
        <v>0</v>
      </c>
      <c r="N89" s="7" t="b">
        <f t="shared" si="43"/>
        <v>1</v>
      </c>
      <c r="O89" s="7">
        <f t="shared" si="50"/>
        <v>1</v>
      </c>
      <c r="P89" s="7" t="b">
        <f t="shared" si="44"/>
        <v>0</v>
      </c>
      <c r="Q89" s="7">
        <f t="shared" si="51"/>
        <v>0</v>
      </c>
      <c r="R89" s="7" t="b">
        <f t="shared" si="45"/>
        <v>0</v>
      </c>
      <c r="S89" s="7">
        <f t="shared" si="52"/>
        <v>0</v>
      </c>
      <c r="T89" s="7">
        <f t="shared" si="53"/>
        <v>3</v>
      </c>
      <c r="U89" s="7"/>
      <c r="V89" s="9">
        <f t="shared" si="54"/>
        <v>25.666666666666668</v>
      </c>
      <c r="Y89" s="96" t="str">
        <f t="shared" si="46"/>
        <v>Score: 25.7/30    Honorable Mention</v>
      </c>
      <c r="Z89" s="99" t="str">
        <f t="shared" si="47"/>
        <v>Honorable Mention</v>
      </c>
      <c r="AA89" s="100" t="str">
        <f t="shared" si="48"/>
        <v>'Hinge' by Kathy Meeres
Score: 25.7/30    Honorable Mention
Judges Comments: beautiful image, nice little pop of color, take the stick out, more breathing room required on left side of the hinge</v>
      </c>
    </row>
    <row r="90" spans="1:27" s="8" customFormat="1" ht="43.5" customHeight="1">
      <c r="A90" s="33">
        <f t="shared" si="55"/>
        <v>73</v>
      </c>
      <c r="B90" s="33" t="s">
        <v>24</v>
      </c>
      <c r="C90" s="46" t="s">
        <v>99</v>
      </c>
      <c r="D90" s="34" t="s">
        <v>112</v>
      </c>
      <c r="E90" s="83">
        <v>28</v>
      </c>
      <c r="F90" s="84">
        <v>27</v>
      </c>
      <c r="G90" s="84">
        <v>26</v>
      </c>
      <c r="H90" s="69">
        <v>27</v>
      </c>
      <c r="I90" s="70" t="s">
        <v>7</v>
      </c>
      <c r="J90" s="85" t="s">
        <v>235</v>
      </c>
      <c r="L90" s="7" t="b">
        <f t="shared" si="42"/>
        <v>0</v>
      </c>
      <c r="M90" s="7">
        <f t="shared" si="49"/>
        <v>0</v>
      </c>
      <c r="N90" s="7" t="b">
        <f t="shared" si="43"/>
        <v>1</v>
      </c>
      <c r="O90" s="7">
        <f t="shared" si="50"/>
        <v>1</v>
      </c>
      <c r="P90" s="7" t="b">
        <f t="shared" si="44"/>
        <v>0</v>
      </c>
      <c r="Q90" s="7">
        <f t="shared" si="51"/>
        <v>0</v>
      </c>
      <c r="R90" s="7" t="b">
        <f t="shared" si="45"/>
        <v>0</v>
      </c>
      <c r="S90" s="7">
        <f t="shared" si="52"/>
        <v>0</v>
      </c>
      <c r="T90" s="7">
        <f t="shared" si="53"/>
        <v>3</v>
      </c>
      <c r="U90" s="7"/>
      <c r="V90" s="9">
        <f t="shared" si="54"/>
        <v>27</v>
      </c>
      <c r="Y90" s="96" t="str">
        <f t="shared" si="46"/>
        <v>Score: 27/30    Honorable Mention</v>
      </c>
      <c r="Z90" s="99" t="str">
        <f t="shared" si="47"/>
        <v>Honorable Mention</v>
      </c>
      <c r="AA90" s="100" t="str">
        <f t="shared" si="48"/>
        <v>'Solar Power' by Bob Holtsman
Score: 27/30    Honorable Mention
Judges Comments: wonderful perspective, nice silhouette, composition well done, pleasing sun placement with respect to it fading away, nice patterns</v>
      </c>
    </row>
    <row r="91" spans="1:27" s="8" customFormat="1" ht="35.25" customHeight="1">
      <c r="A91" s="33">
        <f t="shared" si="55"/>
        <v>74</v>
      </c>
      <c r="B91" s="33" t="s">
        <v>24</v>
      </c>
      <c r="C91" s="46" t="s">
        <v>97</v>
      </c>
      <c r="D91" s="34" t="s">
        <v>121</v>
      </c>
      <c r="E91" s="83">
        <v>28</v>
      </c>
      <c r="F91" s="84">
        <v>26</v>
      </c>
      <c r="G91" s="84">
        <v>28</v>
      </c>
      <c r="H91" s="69">
        <v>27.333333333333332</v>
      </c>
      <c r="I91" s="70" t="s">
        <v>7</v>
      </c>
      <c r="J91" s="85" t="s">
        <v>233</v>
      </c>
      <c r="L91" s="7" t="b">
        <f t="shared" si="42"/>
        <v>0</v>
      </c>
      <c r="M91" s="7">
        <f t="shared" si="49"/>
        <v>0</v>
      </c>
      <c r="N91" s="7" t="b">
        <f t="shared" si="43"/>
        <v>1</v>
      </c>
      <c r="O91" s="7">
        <f t="shared" si="50"/>
        <v>1</v>
      </c>
      <c r="P91" s="7" t="b">
        <f t="shared" si="44"/>
        <v>0</v>
      </c>
      <c r="Q91" s="7">
        <f t="shared" si="51"/>
        <v>0</v>
      </c>
      <c r="R91" s="7" t="b">
        <f t="shared" si="45"/>
        <v>0</v>
      </c>
      <c r="S91" s="7">
        <f t="shared" si="52"/>
        <v>0</v>
      </c>
      <c r="T91" s="7">
        <f t="shared" si="53"/>
        <v>3</v>
      </c>
      <c r="U91" s="7"/>
      <c r="V91" s="9">
        <f t="shared" si="54"/>
        <v>27.333333333333332</v>
      </c>
      <c r="Y91" s="96" t="str">
        <f t="shared" si="46"/>
        <v>Score: 27.3/30    Honorable Mention</v>
      </c>
      <c r="Z91" s="99" t="str">
        <f t="shared" si="47"/>
        <v>Honorable Mention</v>
      </c>
      <c r="AA91" s="100" t="str">
        <f t="shared" si="48"/>
        <v>'Rising into the Night' by Gerald Hammerling
Score: 27.3/30    Honorable Mention
Judges Comments: nice road leading in, beautiful capture, nice sky</v>
      </c>
    </row>
    <row r="92" spans="1:27" s="8" customFormat="1" ht="35.25" customHeight="1">
      <c r="A92" s="33">
        <f t="shared" si="55"/>
        <v>75</v>
      </c>
      <c r="B92" s="33" t="s">
        <v>24</v>
      </c>
      <c r="C92" s="46" t="s">
        <v>86</v>
      </c>
      <c r="D92" s="34" t="s">
        <v>110</v>
      </c>
      <c r="E92" s="83">
        <v>29</v>
      </c>
      <c r="F92" s="84">
        <v>27</v>
      </c>
      <c r="G92" s="84">
        <v>29</v>
      </c>
      <c r="H92" s="69">
        <v>28.333333333333332</v>
      </c>
      <c r="I92" s="70" t="s">
        <v>7</v>
      </c>
      <c r="J92" s="85" t="s">
        <v>224</v>
      </c>
      <c r="L92" s="7" t="b">
        <f t="shared" si="42"/>
        <v>0</v>
      </c>
      <c r="M92" s="7">
        <f t="shared" si="49"/>
        <v>0</v>
      </c>
      <c r="N92" s="7" t="b">
        <f t="shared" si="43"/>
        <v>1</v>
      </c>
      <c r="O92" s="7">
        <f t="shared" si="50"/>
        <v>1</v>
      </c>
      <c r="P92" s="7" t="b">
        <f t="shared" si="44"/>
        <v>0</v>
      </c>
      <c r="Q92" s="7">
        <f t="shared" si="51"/>
        <v>0</v>
      </c>
      <c r="R92" s="7" t="b">
        <f t="shared" si="45"/>
        <v>0</v>
      </c>
      <c r="S92" s="7">
        <f t="shared" si="52"/>
        <v>0</v>
      </c>
      <c r="T92" s="7">
        <f t="shared" si="53"/>
        <v>3</v>
      </c>
      <c r="U92" s="7"/>
      <c r="V92" s="9">
        <f t="shared" si="54"/>
        <v>28.333333333333332</v>
      </c>
      <c r="Y92" s="96" t="str">
        <f t="shared" si="46"/>
        <v>Score: 28.3/30    Honorable Mention</v>
      </c>
      <c r="Z92" s="99" t="str">
        <f t="shared" si="47"/>
        <v>Honorable Mention</v>
      </c>
      <c r="AA92" s="100" t="str">
        <f t="shared" si="48"/>
        <v>'Effortless' by Ken Greenhorn
Score: 28.3/30    Honorable Mention
Judges Comments: love this image, would like to see more room around the subjects</v>
      </c>
    </row>
    <row r="93" spans="1:27" s="8" customFormat="1" ht="43.5" customHeight="1">
      <c r="A93" s="33">
        <f t="shared" si="55"/>
        <v>76</v>
      </c>
      <c r="B93" s="33" t="s">
        <v>24</v>
      </c>
      <c r="C93" s="50" t="s">
        <v>88</v>
      </c>
      <c r="D93" s="36" t="s">
        <v>120</v>
      </c>
      <c r="E93" s="86">
        <v>29</v>
      </c>
      <c r="F93" s="87">
        <v>29</v>
      </c>
      <c r="G93" s="87">
        <v>29</v>
      </c>
      <c r="H93" s="74">
        <v>29</v>
      </c>
      <c r="I93" s="75" t="s">
        <v>9</v>
      </c>
      <c r="J93" s="88" t="s">
        <v>226</v>
      </c>
      <c r="L93" s="7" t="b">
        <f t="shared" si="42"/>
        <v>0</v>
      </c>
      <c r="M93" s="7">
        <f t="shared" si="49"/>
        <v>0</v>
      </c>
      <c r="N93" s="7" t="b">
        <f t="shared" si="43"/>
        <v>1</v>
      </c>
      <c r="O93" s="7">
        <f t="shared" si="50"/>
        <v>1</v>
      </c>
      <c r="P93" s="7" t="b">
        <f t="shared" si="44"/>
        <v>1</v>
      </c>
      <c r="Q93" s="7">
        <f t="shared" si="51"/>
        <v>2</v>
      </c>
      <c r="R93" s="7" t="b">
        <f t="shared" si="45"/>
        <v>1</v>
      </c>
      <c r="S93" s="7">
        <f t="shared" si="52"/>
        <v>1</v>
      </c>
      <c r="T93" s="7">
        <f t="shared" si="53"/>
        <v>6</v>
      </c>
      <c r="U93" s="7"/>
      <c r="V93" s="9">
        <f t="shared" si="54"/>
        <v>29</v>
      </c>
      <c r="Y93" s="96" t="str">
        <f t="shared" si="46"/>
        <v>Score: 29/30    Print of the Month</v>
      </c>
      <c r="Z93" s="99" t="str">
        <f t="shared" si="47"/>
        <v>Print of the Month</v>
      </c>
      <c r="AA93" s="100" t="str">
        <f t="shared" si="48"/>
        <v>'Field of Dreams' by Betty Calvert
Score: 29/30    Print of the Month
Judges Comments: impressive, beautiful, nice rule of thirds composition, would be nice to see more color in the sky</v>
      </c>
    </row>
    <row r="94" spans="3:4" ht="20.25">
      <c r="C94" s="47"/>
      <c r="D94" s="45"/>
    </row>
    <row r="95" spans="1:16" ht="20.25">
      <c r="A95" s="25"/>
      <c r="L95" s="12" t="str">
        <f>IF(MAX(H72:H94)&lt;22,MAX(H69:H94)," ")</f>
        <v> </v>
      </c>
      <c r="M95" s="12"/>
      <c r="P95" s="12">
        <f>IF(L95&gt;21.99,MAX(H72:H94)," ")</f>
        <v>29</v>
      </c>
    </row>
  </sheetData>
  <sheetProtection/>
  <mergeCells count="10">
    <mergeCell ref="K69:K71"/>
    <mergeCell ref="L1:M5"/>
    <mergeCell ref="N1:O5"/>
    <mergeCell ref="P1:Q5"/>
    <mergeCell ref="C1:H1"/>
    <mergeCell ref="R1:R5"/>
    <mergeCell ref="E4:G4"/>
    <mergeCell ref="K6:K8"/>
    <mergeCell ref="K23:K25"/>
    <mergeCell ref="K49:K51"/>
  </mergeCells>
  <printOptions/>
  <pageMargins left="0.3937007874015748" right="0.3937007874015748" top="0.3937007874015748" bottom="0.3937007874015748" header="0.5118110236220472" footer="0.3937007874015748"/>
  <pageSetup fitToHeight="0" fitToWidth="1" horizontalDpi="300" verticalDpi="300" orientation="landscape" scale="55" r:id="rId1"/>
  <headerFooter alignWithMargins="0">
    <oddFooter>&amp;CPage &amp;P of &amp;N</oddFooter>
  </headerFooter>
  <rowBreaks count="3" manualBreakCount="3">
    <brk id="23" max="9" man="1"/>
    <brk id="49" max="9" man="1"/>
    <brk id="69"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Scott Prokop</cp:lastModifiedBy>
  <cp:lastPrinted>2015-07-20T17:05:00Z</cp:lastPrinted>
  <dcterms:created xsi:type="dcterms:W3CDTF">2010-02-24T03:32:59Z</dcterms:created>
  <dcterms:modified xsi:type="dcterms:W3CDTF">2015-07-20T17:05:03Z</dcterms:modified>
  <cp:category/>
  <cp:version/>
  <cp:contentType/>
  <cp:contentStatus/>
</cp:coreProperties>
</file>