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firstSheet="1" activeTab="3"/>
  </bookViews>
  <sheets>
    <sheet name="Judging Data Entry - Print" sheetId="1" state="hidden" r:id="rId1"/>
    <sheet name="Print Results" sheetId="2" r:id="rId2"/>
    <sheet name="Judging Data Entry - Digital" sheetId="3" state="hidden" r:id="rId3"/>
    <sheet name="Digital Results" sheetId="4" r:id="rId4"/>
  </sheets>
  <definedNames>
    <definedName name="_xlfn.COUNTIFS" hidden="1">#NAME?</definedName>
    <definedName name="_xlfn.SUMIFS" hidden="1">#NAME?</definedName>
    <definedName name="Excel_BuiltIn_Print_Area_1" localSheetId="3">'Digital Results'!$A$1:$Q$94</definedName>
    <definedName name="Excel_BuiltIn_Print_Area_1" localSheetId="0">'Judging Data Entry - Print'!$A$2:$R$42</definedName>
    <definedName name="Excel_BuiltIn_Print_Area_1" localSheetId="1">'Print Results'!$A$1:$Q$40</definedName>
    <definedName name="Excel_BuiltIn_Print_Area_1">'Judging Data Entry - Digital'!$A$2:$R$96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3">'Digital Results'!$B$1:$R$96</definedName>
    <definedName name="_xlnm.Print_Area" localSheetId="2">'Judging Data Entry - Digital'!$C$1:$S$97</definedName>
    <definedName name="_xlnm.Print_Area" localSheetId="0">'Judging Data Entry - Print'!$C$1:$S$43</definedName>
    <definedName name="_xlnm.Print_Area" localSheetId="1">'Print Results'!$B$1:$R$41</definedName>
  </definedNames>
  <calcPr fullCalcOnLoad="1"/>
</workbook>
</file>

<file path=xl/sharedStrings.xml><?xml version="1.0" encoding="utf-8"?>
<sst xmlns="http://schemas.openxmlformats.org/spreadsheetml/2006/main" count="1095" uniqueCount="281">
  <si>
    <t>PE Formula</t>
  </si>
  <si>
    <t>HM Formula</t>
  </si>
  <si>
    <t>PM Formula</t>
  </si>
  <si>
    <t>Tie Count</t>
  </si>
  <si>
    <t xml:space="preserve"> </t>
  </si>
  <si>
    <t>PE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</si>
  <si>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</si>
  <si>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</si>
  <si>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</si>
  <si>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</si>
  <si>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</si>
  <si>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</si>
  <si>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</si>
  <si>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</si>
  <si>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</si>
  <si>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</si>
  <si>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</si>
  <si>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</si>
  <si>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</si>
  <si>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</si>
  <si>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Sort</t>
  </si>
  <si>
    <t>Entries:</t>
  </si>
  <si>
    <t>BW</t>
  </si>
  <si>
    <t xml:space="preserve">Clinic:  </t>
  </si>
  <si>
    <t>TR</t>
  </si>
  <si>
    <t>AR</t>
  </si>
  <si>
    <t>TRADITIONAL</t>
  </si>
  <si>
    <t>ALTERED REALITY</t>
  </si>
  <si>
    <t>B&amp;W / MONOCHROME</t>
  </si>
  <si>
    <t>Print Results</t>
  </si>
  <si>
    <t>Digital Results</t>
  </si>
  <si>
    <t>June McDonald</t>
  </si>
  <si>
    <t>Hilda Noton</t>
  </si>
  <si>
    <t>Jenita Abramson</t>
  </si>
  <si>
    <t>Cathy Anderson</t>
  </si>
  <si>
    <t>Cathy Baerg</t>
  </si>
  <si>
    <t>Helen Brown</t>
  </si>
  <si>
    <t>Betty Calvert</t>
  </si>
  <si>
    <t>Jamie Cleveland</t>
  </si>
  <si>
    <t>Bill Compton</t>
  </si>
  <si>
    <t>Michael Cuggy</t>
  </si>
  <si>
    <t>Penny Dyck</t>
  </si>
  <si>
    <t>Gayvin Franson</t>
  </si>
  <si>
    <t>Bruce Guenter</t>
  </si>
  <si>
    <t>May Haga</t>
  </si>
  <si>
    <t>Bas Hobson</t>
  </si>
  <si>
    <t>Bruce Johnson</t>
  </si>
  <si>
    <t>Philip McNeill</t>
  </si>
  <si>
    <t>Kathy Meeres</t>
  </si>
  <si>
    <t>Dale Read</t>
  </si>
  <si>
    <t>Doris Santha</t>
  </si>
  <si>
    <t>Anita Simpkins</t>
  </si>
  <si>
    <t>Barry Singer</t>
  </si>
  <si>
    <t>Gordon Sukut</t>
  </si>
  <si>
    <t>Ian Sutherland</t>
  </si>
  <si>
    <t>Brian Yurkowski</t>
  </si>
  <si>
    <t>Rick Kuckartz</t>
  </si>
  <si>
    <t>Allsorts</t>
  </si>
  <si>
    <t>Bloomin' Abstract</t>
  </si>
  <si>
    <t>Fall Seed</t>
  </si>
  <si>
    <t>Juicy</t>
  </si>
  <si>
    <t>Not Exactly Lake Front</t>
  </si>
  <si>
    <t>Not Tequila</t>
  </si>
  <si>
    <t>Bob Anderson</t>
  </si>
  <si>
    <t>Selfie</t>
  </si>
  <si>
    <t>Blowing in the Wind</t>
  </si>
  <si>
    <t>Courtney's Pond</t>
  </si>
  <si>
    <t>Drip</t>
  </si>
  <si>
    <t>Eye Spy</t>
  </si>
  <si>
    <t>Lighting the Way</t>
  </si>
  <si>
    <t>Pollen Collector</t>
  </si>
  <si>
    <t>Stargazers</t>
  </si>
  <si>
    <t>White Feather</t>
  </si>
  <si>
    <t>Autumn Gold</t>
  </si>
  <si>
    <t>Autumn Splendor</t>
  </si>
  <si>
    <t>Baby, It's Cold Outside</t>
  </si>
  <si>
    <t>Bee in Flower</t>
  </si>
  <si>
    <t>Gerald Hammerling</t>
  </si>
  <si>
    <t>Behind the Cottage</t>
  </si>
  <si>
    <t>Feeding Time</t>
  </si>
  <si>
    <t>Hey Lily</t>
  </si>
  <si>
    <t>Pretty in Pink</t>
  </si>
  <si>
    <t>Reaching Out</t>
  </si>
  <si>
    <t>Lorilee Guenter</t>
  </si>
  <si>
    <t>Soon to Bloom</t>
  </si>
  <si>
    <t>Thanks for Posing</t>
  </si>
  <si>
    <t>Garden Sprites</t>
  </si>
  <si>
    <t>Into The Bath Of Blues</t>
  </si>
  <si>
    <t>It's a Jungle Out There</t>
  </si>
  <si>
    <t>Leaves</t>
  </si>
  <si>
    <t>Lilies of the Night</t>
  </si>
  <si>
    <t>Looking Out</t>
  </si>
  <si>
    <t>Not in MY backyard</t>
  </si>
  <si>
    <t xml:space="preserve">Ode to Autumn </t>
  </si>
  <si>
    <t>Painted Autumn</t>
  </si>
  <si>
    <t>Pond Beneath The Web</t>
  </si>
  <si>
    <t>Supper Might Be Late</t>
  </si>
  <si>
    <t>The Colour of Wind</t>
  </si>
  <si>
    <t>The Unseen</t>
  </si>
  <si>
    <t>A Welcome Backyard Guest</t>
  </si>
  <si>
    <t>Amber's Oak</t>
  </si>
  <si>
    <t>Beauty in the Bark</t>
  </si>
  <si>
    <t>Cedar Waxwing</t>
  </si>
  <si>
    <t>Chipped Paint</t>
  </si>
  <si>
    <t>Designer Cake</t>
  </si>
  <si>
    <t>Garden Patron</t>
  </si>
  <si>
    <t>Heading Home</t>
  </si>
  <si>
    <t>Hollyhocks</t>
  </si>
  <si>
    <t>My Halloween</t>
  </si>
  <si>
    <t>Rain Catcher</t>
  </si>
  <si>
    <t>Shattered Hopes</t>
  </si>
  <si>
    <t>Spider's Trail</t>
  </si>
  <si>
    <t>The Chimney</t>
  </si>
  <si>
    <t>The Mysterious Sex Lives of Plants</t>
  </si>
  <si>
    <t>The Neighbourhood</t>
  </si>
  <si>
    <t>Unsalted</t>
  </si>
  <si>
    <t>Visiting Migrant</t>
  </si>
  <si>
    <t>Waiting For The Wind</t>
  </si>
  <si>
    <t>Wing Therapy</t>
  </si>
  <si>
    <t>A Place Of Importance In The Twilight Of Life</t>
  </si>
  <si>
    <t>A Tasty Snack</t>
  </si>
  <si>
    <t>After the Frost</t>
  </si>
  <si>
    <t>An Afternoon In The Park</t>
  </si>
  <si>
    <t>Backyard Construction</t>
  </si>
  <si>
    <t>Backyard Hobby</t>
  </si>
  <si>
    <t>Backyard Sunshine</t>
  </si>
  <si>
    <t>Beetle Beauty</t>
  </si>
  <si>
    <t>Brief Beauty</t>
  </si>
  <si>
    <t>Catepillar</t>
  </si>
  <si>
    <t>Edge To Edge</t>
  </si>
  <si>
    <t>Frosty Sunflower</t>
  </si>
  <si>
    <t>Gainer's Gotta Go</t>
  </si>
  <si>
    <t>Gathering Gold</t>
  </si>
  <si>
    <t>Gnome Suburb</t>
  </si>
  <si>
    <t>Graceful Beauty</t>
  </si>
  <si>
    <t>It's Hammer Time</t>
  </si>
  <si>
    <t>JM's Back Yard</t>
  </si>
  <si>
    <t>Just throw it out back with the rest</t>
  </si>
  <si>
    <t>Line them Up</t>
  </si>
  <si>
    <t>Lunch Time</t>
  </si>
  <si>
    <t>May the Phlox be with You</t>
  </si>
  <si>
    <t>Missed The Net</t>
  </si>
  <si>
    <t>My Three Buds</t>
  </si>
  <si>
    <t>Nan's Watering Can</t>
  </si>
  <si>
    <t>Not Quite Symmetrical</t>
  </si>
  <si>
    <t>November</t>
  </si>
  <si>
    <t>One Twig at a Time</t>
  </si>
  <si>
    <t>Peek A Boo</t>
  </si>
  <si>
    <t>Sun Kissed</t>
  </si>
  <si>
    <t>The kids are ALWAYS hungry</t>
  </si>
  <si>
    <t>Tulip</t>
  </si>
  <si>
    <t>Two For One Sale</t>
  </si>
  <si>
    <t>Uruguayan Alarm Clock AKA the Southern Screamer</t>
  </si>
  <si>
    <t>Winter Snack</t>
  </si>
  <si>
    <t>You and Me Go Fishing in the Dark</t>
  </si>
  <si>
    <t>A Place To Share It All</t>
  </si>
  <si>
    <t>Abstract</t>
  </si>
  <si>
    <t>Breaking Out</t>
  </si>
  <si>
    <t>Courtney's Pool</t>
  </si>
  <si>
    <t>Don't Fence Me In</t>
  </si>
  <si>
    <t>Electric Echinacea</t>
  </si>
  <si>
    <t>Fluff and Stuff</t>
  </si>
  <si>
    <t>Fusion</t>
  </si>
  <si>
    <t>Emily Schindel</t>
  </si>
  <si>
    <t>Howard Brown</t>
  </si>
  <si>
    <t>Richard Kerbes</t>
  </si>
  <si>
    <t>Nina Henry</t>
  </si>
  <si>
    <t>Gerald Galbraith</t>
  </si>
  <si>
    <t>April Doherty</t>
  </si>
  <si>
    <t>Connie Shank</t>
  </si>
  <si>
    <t>Kristina Rissling</t>
  </si>
  <si>
    <t>Art Rachul</t>
  </si>
  <si>
    <t>Jacqui Ferguson</t>
  </si>
  <si>
    <t>great colors - nice variety, good title, great refreshing presentation (12x12)</t>
  </si>
  <si>
    <t>nice composition, very sharp throughout - adds a bit of 3D effect, good presentation (B&amp;W on black mat)</t>
  </si>
  <si>
    <t>effect adds interest to the subject, eyes are drawn around in a circle, images evokes a sense of movement, try and blend out the vertical line in the top center</t>
  </si>
  <si>
    <t>hilarious concept, you've done a great job with the reflections, very creative and great for the AR category, seems a tiny bit too bright - possibly a result of poor "time of day" lighting</t>
  </si>
  <si>
    <t>nice concept of what you can enjoy in the backyard, title is confusing, interesting concept that left most judges pondering ...</t>
  </si>
  <si>
    <t>interesting choice to show only the reflection, nice and sharp throughout, good exposure - good to see the detail in the clouds, hard to find a subject to focus upon, top the top 1/2 inch off and bottom right corner to remove a few distractions</t>
  </si>
  <si>
    <t>great capture, interesting subject, technically well done, reflection inside the droplet is somewhat distracting, crop left side out to form a square</t>
  </si>
  <si>
    <t>cute title, good capture of the main subject - nice and sharp, try a more contrasty B&amp;W versus a subtle sepia tone</t>
  </si>
  <si>
    <t>a different and unique subject but not a compelling subject, good title, sepia tone adds some artistic feel, composition done well, technically done well, perhaps try and find a more unique angle for this type of subject</t>
  </si>
  <si>
    <t>great capture - sharp throughout the subject, nice choice to make a large print, good composition - perhaps move a little to the right, might lend itself more to a portrait</t>
  </si>
  <si>
    <t>very surreal feel to the image, technically nice and sharp with good composition, has an AR feel to the image, some of the stems on the left side are distracting</t>
  </si>
  <si>
    <t>nice and crisp, nice and simple composition, good diagonal and frame nicely filled</t>
  </si>
  <si>
    <t>strong image, nice texture and color in the leaves, composition could be improved by leaving more space on the right side and bottom</t>
  </si>
  <si>
    <t>gives off a patriotic feel, nice composition with leaf in bottom third, reds feel a little oversaturated although colors are great, a busy image - perhaps a different angle might draw out a simpler subject</t>
  </si>
  <si>
    <t>interesting composition, snow is nice and sharp, good depth of field, subject matter (dirty snow) not the most interesting</t>
  </si>
  <si>
    <t>amazing vibrant colors, nicely centered, seems oversaturated for this category, weak title for such a strong image</t>
  </si>
  <si>
    <t>great composition, square format good choice, great depth of field, good choice of paper (glossy), some minor distractions in the background</t>
  </si>
  <si>
    <t>awesome lighting, love the bokeh, good title, purple perhaps a little distracting, put some more space around it, make the image larger</t>
  </si>
  <si>
    <t>nice soft warm composition with a great background, seems a bit soft - would be nice to see more in focus (perhaps use art paper)</t>
  </si>
  <si>
    <t>fascinating capture of and interesting subject, good diagonals and flow, nice colors and sharpness</t>
  </si>
  <si>
    <t>love how the leaves are nesting the blossom, good sharp detail, perhaps a square crop might work equally as well, great composition, great background, nice big bold print</t>
  </si>
  <si>
    <t>great detail throughout, awesome lighting, great composition - bold image, poor mat color choice - try black</t>
  </si>
  <si>
    <t>cute title and subjects to match, great facial expressions, really well thought out</t>
  </si>
  <si>
    <t>horror-type feel to this image, altered a lot - but seems a bit too dark</t>
  </si>
  <si>
    <t>interesting concept, green is a little distracting</t>
  </si>
  <si>
    <t>good detail in the leaves, nice leading line, nice composition with a group of 3</t>
  </si>
  <si>
    <t>interesting concept, perhaps needs a little more variety to the shapes and pattern</t>
  </si>
  <si>
    <t>good title and composition - great leading lines, strong monochrome image, good mood that matches the title</t>
  </si>
  <si>
    <t>nice composition, interesting AR effect, technically well done</t>
  </si>
  <si>
    <t>nice colors, great abstract, an image of something you wouldn't think of - artsy</t>
  </si>
  <si>
    <t>cool and creepy, really cool concept but maybe she should be more in the frame</t>
  </si>
  <si>
    <t>love the title - nice package, good overall image, perhaps crop some of the right side off, depth of field a little off</t>
  </si>
  <si>
    <t>nice textures, nice how they filled the frame with this unique subject matter, perhaps more depth of field would strengthen this image</t>
  </si>
  <si>
    <t>good composition and exposure, seems to be a bit of color coming through in this monochrome image, needs to be sharper</t>
  </si>
  <si>
    <t>good capture of a difficult subject, nice composition, not so great lighting</t>
  </si>
  <si>
    <t>good title, good depth of field, get more of the face to improve the shot (or not at all - mouse hater judge #2)</t>
  </si>
  <si>
    <t>great concept photo, neat mood to it, good attempt at night photography</t>
  </si>
  <si>
    <t>nice exposure and composition, good detail, nice monochrome conversion, edit out the little bits on the bottom</t>
  </si>
  <si>
    <t>fabulous catch, great lighting, good leading lines, good title, nice simple image</t>
  </si>
  <si>
    <t>title helps tell the image's story, interesting capture and unique perspective</t>
  </si>
  <si>
    <t>great leading lines, composition well done, nice and simplistic image, nice conversion</t>
  </si>
  <si>
    <t>nice choice to fill the frame with the seeds, great title, good monochrome conversion</t>
  </si>
  <si>
    <t>awesome detail in this image, needs a little more space in front of the subject, crop out more of the wood - leave a sliver there</t>
  </si>
  <si>
    <t>cute title, composition works, get down and change your perspective to add more impact</t>
  </si>
  <si>
    <t>get down low and improve the interest in this image, leaves you wanting to see more (corner of 2nd car is distracting)</t>
  </si>
  <si>
    <t>nice cascading of the colors, great flow, black in corner works well</t>
  </si>
  <si>
    <t>stunning composition and colors and detail, great title, fussy judge #3 wants to see more around it</t>
  </si>
  <si>
    <t>good colors, nice lighting and exposure, nice composition</t>
  </si>
  <si>
    <t>cool backyard subject, black background does not enhance, move the doorway to the side more (step to the right a bit)</t>
  </si>
  <si>
    <t xml:space="preserve">great title - works with the head being in rapid motion, foreground branch is distracting </t>
  </si>
  <si>
    <t>unique concept and interesting setup, trippin' kinda photo, exposure in the reflection is well done</t>
  </si>
  <si>
    <t>nice "dirty shot" effect, fun subject</t>
  </si>
  <si>
    <t>nice to see all the blossoms within the frame, good detail and colors</t>
  </si>
  <si>
    <t>very interesting image, nice symmetry with great leading lines, nice and sharp throughout</t>
  </si>
  <si>
    <t>good composition with the 3's, could use a little more saturation or contrast or blacks, good texture on the top</t>
  </si>
  <si>
    <t>good exposure, good composition, focal point not quite where it needs to be</t>
  </si>
  <si>
    <t>perhaps zoom in a little more on the tulip, flower is a little overexposed</t>
  </si>
  <si>
    <t>crispness of the subject is well done, perhaps a more of a panoramic crop might enhance, needs a little more pop, lots of discussion about how high or low to shoot this subject</t>
  </si>
  <si>
    <t>subject is nice and sharp, perhaps a tighter crop (less on top), nice colors, great pose</t>
  </si>
  <si>
    <t>good subject matter, great sunset colors, title works well, nice composition</t>
  </si>
  <si>
    <t>good title, nice colors, nice 3D effect and good post processing technique, scratchy effect may or may not help the overall image, great AR image - nice piece of artwork, nicely mounted</t>
  </si>
  <si>
    <t>1970's Andy Warhol feel to it, good concept with the depth of field, black border on top distracts</t>
  </si>
  <si>
    <t>subject is fairly sharp, good attempt at capturing a difficult subject, poor monochrome conversion (greenish)</t>
  </si>
  <si>
    <t>main subject is very sharp, great pose, dappled shade hard to compensate for, good B&amp;W image</t>
  </si>
  <si>
    <t>cool title well suited to the image, cool perspective of your backyard, good exposure, somewhat distracting background</t>
  </si>
  <si>
    <t>main subject is nicely exposed and sharp, crop it portrait and take off the right side, nice B&amp;W's in the hollyhocks</t>
  </si>
  <si>
    <t>fantastic capture, good pose and composition, good detail throughout, strong blacks and whites</t>
  </si>
  <si>
    <t>difficult subject to capture, hard to see the main subject, perhaps crop tighter</t>
  </si>
  <si>
    <t>nice composition with 3's, nice and sharp, good lighting, black background gives it the feel like it belongs in AR</t>
  </si>
  <si>
    <t>the subject's posture commands your attention, good subject placement, good catch light in the eye, great exposure</t>
  </si>
  <si>
    <t>main subject nice and sharp with good exposure, you can sense the message here, need more contrast and vibrancy</t>
  </si>
  <si>
    <t>love the placement of the 2 leaves, colors are great, details are phenomenal but need a little more depth of field and contrast</t>
  </si>
  <si>
    <t>love the angle this was shot from, maybe a little more depth of field - or not, crop out top left corner &amp; remove blade of grass in front of face</t>
  </si>
  <si>
    <t>good title, great detail, beautiful color and composition</t>
  </si>
  <si>
    <t>awesome moment capture, well suited title, hard to improve on this image</t>
  </si>
  <si>
    <t>good title, good focus on the subject, nice fun picture, great colors, nice composition and crop</t>
  </si>
  <si>
    <t>feels like outer space, good composition with the placement of subject, interesting title</t>
  </si>
  <si>
    <t>nice composition, the honeycomb is a cool effect, good impact - powerful feeling and flow to it</t>
  </si>
  <si>
    <t>effect makes the image interesting, interesting reflection shot, gold at the top is a little distracting</t>
  </si>
  <si>
    <t>good sharpness in the subject, mirrored effect works for this image, color palette is pleasing, good subject choice - took something ordinary and making it interesting</t>
  </si>
  <si>
    <t>good sharpness and color, composition could be improved by not cutting off any - or cutting off all leaves - not just a third of them</t>
  </si>
  <si>
    <t>nice color and sharpness, good feeling of texture, try a square crop, nice background - contrasts well but a little too bright</t>
  </si>
  <si>
    <t>great impact, good effect, the lighting is extraordinary</t>
  </si>
  <si>
    <t>nice pop-out from the trapezoidal frame, interesting AR image (concept-wise), good image to look at, well done</t>
  </si>
  <si>
    <t>Hobbitt-ish, nice leading lines and colors, leaves at the bottom are very sharp, a technically strong image</t>
  </si>
  <si>
    <t>great title, good flame work, nice image for the clinic, good background - well done (pardon the pun)</t>
  </si>
  <si>
    <t>leaves are nice and sharp, overall a bit dark, a hint of a leading line in there, portrait format was a good choice</t>
  </si>
  <si>
    <t>lots of interesting lines, poor lighting, distracting background, interesting choice of subject matter</t>
  </si>
  <si>
    <t>great detail on the "organs", nice crisp "white sheets", technically very strong image - composition, exposure, lighting all done well</t>
  </si>
  <si>
    <t>nice exposure, need to see more of the neighbourhood and not just roofs, nice crop choice</t>
  </si>
  <si>
    <t>great detail and phenomenal composition, good title -matches the empty space beside the flower (your imagination fills the space with wind-blown seeds), good lighting</t>
  </si>
  <si>
    <t xml:space="preserve">great composition, nice strong and impactful colors, sharp throughout, needs more blacks, perhaps crop the window sill out, too much HDR for this category </t>
  </si>
  <si>
    <t>good subject capture, good lighting on the face, background a little bright and distracting, go to portrait format, nice low-angle shot</t>
  </si>
  <si>
    <t>portrait format was a good choice, nice starburst attempt, point camera up more to get more tree and less garage, nice feel to this image</t>
  </si>
  <si>
    <t>good image with great colors, nice and sharp but the head is not as sharp as it needs to be</t>
  </si>
  <si>
    <t>very difficult subject matter to capture, not quite sharp enough, color fringing around the flowers, phenomenal colors, perhaps AR category with a watercolor effect might improve the overall feel</t>
  </si>
  <si>
    <t>great colors, fantastic capture, nice and sharp - hard to get these buggers this sharp, beautiful crop, needs a little more saturation (fussy judge #3)</t>
  </si>
  <si>
    <t>good title, main subjects nicely in focus, good composition with foreground and background, drama in the sky adds to the image</t>
  </si>
  <si>
    <t>we like the crop and perspective, sky needs more blue</t>
  </si>
  <si>
    <t>title helps, good capture of an ordinary subject, lighting is a little flat</t>
  </si>
  <si>
    <t>nice colors, lots of elements help to create an attractive image</t>
  </si>
  <si>
    <t>good capture of the subject, good detail, background detracts from the subject, nice colors</t>
  </si>
  <si>
    <t>nice diagonal, composition well done, nice choice to fill the frame, title does not suit the image, not a true monochrome (green and red visible)</t>
  </si>
  <si>
    <t>weak title (needs a worm in the beak), good capture of a typical backyard bird, crop off top 1/4 inch</t>
  </si>
  <si>
    <t>Hiding in plain sight</t>
  </si>
  <si>
    <t>good title, composition well done, nice AR effect</t>
  </si>
  <si>
    <t>title helps tell the image's story, great abstract feel but feels a bit too busy</t>
  </si>
  <si>
    <t>Clinic:  In The Backyard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</si>
</sst>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40"/>
      <color indexed="16"/>
      <name val="Arial"/>
      <family val="2"/>
    </font>
    <font>
      <b/>
      <sz val="16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" fontId="21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72" fontId="21" fillId="0" borderId="26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vertical="center"/>
    </xf>
    <xf numFmtId="172" fontId="21" fillId="0" borderId="0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72" fontId="21" fillId="0" borderId="27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2" fontId="21" fillId="0" borderId="28" xfId="0" applyNumberFormat="1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" fontId="21" fillId="0" borderId="33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36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7" xfId="0" applyFont="1" applyBorder="1" applyAlignment="1">
      <alignment vertical="center" wrapText="1"/>
    </xf>
    <xf numFmtId="0" fontId="21" fillId="0" borderId="37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9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2" fillId="0" borderId="39" xfId="0" applyFont="1" applyFill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172" fontId="32" fillId="0" borderId="26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26" xfId="0" applyFont="1" applyBorder="1" applyAlignment="1">
      <alignment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" fontId="32" fillId="0" borderId="33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1" fontId="32" fillId="0" borderId="35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90"/>
    </xf>
    <xf numFmtId="0" fontId="21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60"/>
  <sheetViews>
    <sheetView zoomScale="60" zoomScaleNormal="6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6.00390625" style="1" bestFit="1" customWidth="1"/>
    <col min="2" max="2" width="8.8515625" style="1" customWidth="1"/>
    <col min="3" max="3" width="34.8515625" style="56" customWidth="1"/>
    <col min="4" max="4" width="26.7109375" style="78" customWidth="1"/>
    <col min="5" max="5" width="6.421875" style="2" customWidth="1"/>
    <col min="6" max="6" width="6.28125" style="2" customWidth="1"/>
    <col min="7" max="7" width="6.421875" style="2" customWidth="1"/>
    <col min="8" max="8" width="8.140625" style="2" customWidth="1"/>
    <col min="9" max="9" width="6.28125" style="1" customWidth="1"/>
    <col min="10" max="11" width="6.421875" style="1" customWidth="1"/>
    <col min="12" max="12" width="8.7109375" style="1" customWidth="1"/>
    <col min="13" max="15" width="6.28125" style="1" customWidth="1"/>
    <col min="16" max="16" width="9.7109375" style="1" customWidth="1"/>
    <col min="17" max="17" width="12.28125" style="1" customWidth="1"/>
    <col min="18" max="18" width="12.140625" style="1" customWidth="1"/>
    <col min="19" max="19" width="156.421875" style="56" customWidth="1"/>
    <col min="20" max="20" width="13.421875" style="3" customWidth="1"/>
    <col min="21" max="21" width="13.00390625" style="4" customWidth="1"/>
    <col min="22" max="22" width="8.8515625" style="4" customWidth="1"/>
    <col min="23" max="23" width="13.00390625" style="4" customWidth="1"/>
    <col min="24" max="24" width="8.8515625" style="4" customWidth="1"/>
    <col min="25" max="25" width="13.00390625" style="4" customWidth="1"/>
    <col min="26" max="26" width="8.8515625" style="4" customWidth="1"/>
    <col min="27" max="27" width="13.00390625" style="4" customWidth="1"/>
    <col min="28" max="30" width="8.8515625" style="4" customWidth="1"/>
    <col min="31" max="31" width="11.57421875" style="3" customWidth="1"/>
    <col min="32" max="16384" width="8.8515625" style="3" customWidth="1"/>
  </cols>
  <sheetData>
    <row r="1" ht="21" customHeight="1"/>
    <row r="2" spans="1:30" s="7" customFormat="1" ht="32.25" customHeight="1">
      <c r="A2" s="5"/>
      <c r="B2" s="6"/>
      <c r="C2" s="57"/>
      <c r="D2" s="111" t="s">
        <v>29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6"/>
      <c r="P2" s="6"/>
      <c r="Q2" s="6"/>
      <c r="R2" s="6"/>
      <c r="S2" s="57"/>
      <c r="U2" s="109" t="s">
        <v>0</v>
      </c>
      <c r="V2" s="109"/>
      <c r="W2" s="109" t="s">
        <v>1</v>
      </c>
      <c r="X2" s="109"/>
      <c r="Y2" s="109" t="s">
        <v>2</v>
      </c>
      <c r="Z2" s="109"/>
      <c r="AA2" s="109" t="s">
        <v>3</v>
      </c>
      <c r="AB2" s="10"/>
      <c r="AC2" s="11">
        <v>0</v>
      </c>
      <c r="AD2" s="11" t="s">
        <v>4</v>
      </c>
    </row>
    <row r="3" spans="1:30" s="7" customFormat="1" ht="32.25" customHeight="1">
      <c r="A3" s="5"/>
      <c r="B3" s="6"/>
      <c r="C3" s="67"/>
      <c r="D3" s="111" t="s">
        <v>23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8"/>
      <c r="P3" s="8"/>
      <c r="Q3" s="6"/>
      <c r="R3" s="6"/>
      <c r="S3" s="57"/>
      <c r="U3" s="109"/>
      <c r="V3" s="109"/>
      <c r="W3" s="109"/>
      <c r="X3" s="109"/>
      <c r="Y3" s="109"/>
      <c r="Z3" s="109"/>
      <c r="AA3" s="109"/>
      <c r="AB3" s="10"/>
      <c r="AC3" s="11">
        <v>1</v>
      </c>
      <c r="AD3" s="11" t="s">
        <v>5</v>
      </c>
    </row>
    <row r="4" spans="1:28" ht="21" thickBot="1">
      <c r="A4" s="12"/>
      <c r="B4" s="2"/>
      <c r="C4" s="68"/>
      <c r="D4" s="79"/>
      <c r="I4" s="2"/>
      <c r="J4" s="2"/>
      <c r="K4" s="2"/>
      <c r="L4" s="2"/>
      <c r="M4" s="2"/>
      <c r="N4" s="2"/>
      <c r="O4" s="2"/>
      <c r="P4" s="2"/>
      <c r="Q4" s="2"/>
      <c r="R4" s="2"/>
      <c r="U4" s="109"/>
      <c r="V4" s="109"/>
      <c r="W4" s="109"/>
      <c r="X4" s="109"/>
      <c r="Y4" s="109"/>
      <c r="Z4" s="109"/>
      <c r="AA4" s="109"/>
      <c r="AB4" s="9"/>
    </row>
    <row r="5" spans="3:30" ht="20.25">
      <c r="C5" s="58"/>
      <c r="D5" s="80"/>
      <c r="E5" s="13"/>
      <c r="F5" s="14"/>
      <c r="G5" s="14"/>
      <c r="H5" s="15"/>
      <c r="I5" s="13"/>
      <c r="J5" s="14"/>
      <c r="K5" s="14"/>
      <c r="L5" s="15"/>
      <c r="M5" s="13"/>
      <c r="N5" s="14"/>
      <c r="O5" s="14"/>
      <c r="P5" s="15"/>
      <c r="Q5" s="16" t="s">
        <v>6</v>
      </c>
      <c r="R5" s="17"/>
      <c r="S5" s="58"/>
      <c r="U5" s="109"/>
      <c r="V5" s="109"/>
      <c r="W5" s="109"/>
      <c r="X5" s="109"/>
      <c r="Y5" s="109"/>
      <c r="Z5" s="109"/>
      <c r="AA5" s="109"/>
      <c r="AB5" s="9"/>
      <c r="AC5" s="4">
        <v>3</v>
      </c>
      <c r="AD5" s="4" t="s">
        <v>7</v>
      </c>
    </row>
    <row r="6" spans="1:30" ht="20.25">
      <c r="A6" s="2"/>
      <c r="C6" s="69"/>
      <c r="D6" s="81"/>
      <c r="E6" s="110" t="s">
        <v>8</v>
      </c>
      <c r="F6" s="110"/>
      <c r="G6" s="110"/>
      <c r="H6" s="110"/>
      <c r="I6" s="110" t="s">
        <v>9</v>
      </c>
      <c r="J6" s="110"/>
      <c r="K6" s="110"/>
      <c r="L6" s="110"/>
      <c r="M6" s="110" t="s">
        <v>10</v>
      </c>
      <c r="N6" s="110"/>
      <c r="O6" s="110"/>
      <c r="P6" s="110"/>
      <c r="Q6" s="19" t="s">
        <v>11</v>
      </c>
      <c r="R6" s="18"/>
      <c r="S6" s="59"/>
      <c r="U6" s="109"/>
      <c r="V6" s="109"/>
      <c r="W6" s="109"/>
      <c r="X6" s="109"/>
      <c r="Y6" s="109"/>
      <c r="Z6" s="109"/>
      <c r="AA6" s="109"/>
      <c r="AB6" s="9"/>
      <c r="AC6" s="4">
        <v>6</v>
      </c>
      <c r="AD6" s="4" t="s">
        <v>12</v>
      </c>
    </row>
    <row r="7" spans="2:31" ht="21" thickBot="1">
      <c r="B7" s="1" t="s">
        <v>13</v>
      </c>
      <c r="C7" s="70" t="s">
        <v>14</v>
      </c>
      <c r="D7" s="26" t="s">
        <v>15</v>
      </c>
      <c r="E7" s="21" t="s">
        <v>16</v>
      </c>
      <c r="F7" s="22" t="s">
        <v>16</v>
      </c>
      <c r="G7" s="22" t="s">
        <v>16</v>
      </c>
      <c r="H7" s="23" t="s">
        <v>17</v>
      </c>
      <c r="I7" s="24" t="s">
        <v>16</v>
      </c>
      <c r="J7" s="22" t="s">
        <v>16</v>
      </c>
      <c r="K7" s="22" t="s">
        <v>16</v>
      </c>
      <c r="L7" s="25" t="s">
        <v>17</v>
      </c>
      <c r="M7" s="21" t="s">
        <v>16</v>
      </c>
      <c r="N7" s="22" t="s">
        <v>16</v>
      </c>
      <c r="O7" s="22" t="s">
        <v>16</v>
      </c>
      <c r="P7" s="23" t="s">
        <v>17</v>
      </c>
      <c r="Q7" s="20" t="s">
        <v>17</v>
      </c>
      <c r="R7" s="26" t="s">
        <v>18</v>
      </c>
      <c r="S7" s="60" t="s">
        <v>19</v>
      </c>
      <c r="U7" s="109"/>
      <c r="V7" s="109"/>
      <c r="W7" s="109"/>
      <c r="X7" s="109"/>
      <c r="Y7" s="109"/>
      <c r="Z7" s="109"/>
      <c r="AA7" s="109"/>
      <c r="AB7" s="9"/>
      <c r="AC7" s="3"/>
      <c r="AD7" s="3"/>
      <c r="AE7" s="4" t="s">
        <v>20</v>
      </c>
    </row>
    <row r="8" spans="1:20" ht="20.25">
      <c r="A8" s="2"/>
      <c r="B8" s="2"/>
      <c r="C8" s="68"/>
      <c r="D8" s="79"/>
      <c r="I8" s="2"/>
      <c r="J8" s="2"/>
      <c r="K8" s="2"/>
      <c r="L8" s="2"/>
      <c r="M8" s="2"/>
      <c r="N8" s="2"/>
      <c r="O8" s="2"/>
      <c r="P8" s="2"/>
      <c r="Q8" s="2"/>
      <c r="R8" s="27"/>
      <c r="T8" s="112" t="str">
        <f>IF(AA9=TRUE,"TIE"," ")</f>
        <v> </v>
      </c>
    </row>
    <row r="9" spans="1:28" ht="30.75" customHeight="1">
      <c r="A9" s="12"/>
      <c r="B9" s="12"/>
      <c r="C9" s="68" t="s">
        <v>27</v>
      </c>
      <c r="D9" s="82" t="s">
        <v>21</v>
      </c>
      <c r="E9" s="1">
        <f>MAX(A11:A17)</f>
        <v>7</v>
      </c>
      <c r="F9" s="1"/>
      <c r="G9" s="1"/>
      <c r="H9" s="1"/>
      <c r="R9" s="27"/>
      <c r="T9" s="112"/>
      <c r="Y9" s="28"/>
      <c r="Z9" s="28"/>
      <c r="AA9" s="28" t="b">
        <f>OR(AA10&gt;1,U10&gt;1)</f>
        <v>0</v>
      </c>
      <c r="AB9" s="28"/>
    </row>
    <row r="10" spans="1:27" ht="9.75" customHeight="1">
      <c r="A10" s="2"/>
      <c r="E10" s="1"/>
      <c r="F10" s="1"/>
      <c r="G10" s="1"/>
      <c r="H10" s="1"/>
      <c r="I10" s="29"/>
      <c r="J10" s="29"/>
      <c r="K10" s="29"/>
      <c r="N10" s="29"/>
      <c r="O10" s="29"/>
      <c r="R10" s="27"/>
      <c r="T10" s="112"/>
      <c r="U10" s="4">
        <f>SUM(V11:V18)</f>
        <v>0</v>
      </c>
      <c r="AA10" s="4">
        <f>SUM(AB11:AB18)</f>
        <v>1</v>
      </c>
    </row>
    <row r="11" spans="1:35" ht="45.75" customHeight="1">
      <c r="A11" s="30">
        <v>1</v>
      </c>
      <c r="B11" s="30" t="s">
        <v>25</v>
      </c>
      <c r="C11" s="71" t="s">
        <v>57</v>
      </c>
      <c r="D11" s="83" t="s">
        <v>39</v>
      </c>
      <c r="E11" s="31">
        <v>7.5</v>
      </c>
      <c r="F11" s="32">
        <v>8</v>
      </c>
      <c r="G11" s="32">
        <v>7.5</v>
      </c>
      <c r="H11" s="33">
        <f aca="true" t="shared" si="0" ref="H11:H17">E11+F11+G11</f>
        <v>23</v>
      </c>
      <c r="I11" s="34">
        <v>8</v>
      </c>
      <c r="J11" s="35">
        <v>8</v>
      </c>
      <c r="K11" s="35">
        <v>8</v>
      </c>
      <c r="L11" s="33">
        <f aca="true" t="shared" si="1" ref="L11:L17">I11+J11+K11</f>
        <v>24</v>
      </c>
      <c r="M11" s="31">
        <v>7</v>
      </c>
      <c r="N11" s="36">
        <v>8</v>
      </c>
      <c r="O11" s="36">
        <v>8</v>
      </c>
      <c r="P11" s="33">
        <f aca="true" t="shared" si="2" ref="P11:P17">M11+N11+O11</f>
        <v>23</v>
      </c>
      <c r="Q11" s="37">
        <f aca="true" t="shared" si="3" ref="Q11:Q17">(H11+L11+P11)/3</f>
        <v>23.333333333333332</v>
      </c>
      <c r="R11" s="77" t="str">
        <f>VLOOKUP(AC11,'Judging Data Entry - Print'!$AC$2:$AD$6,2,FALSE)</f>
        <v>HM</v>
      </c>
      <c r="S11" s="61" t="s">
        <v>173</v>
      </c>
      <c r="U11" s="4" t="b">
        <f aca="true" t="shared" si="4" ref="U11:U17">AND($U$19&lt;22,Q11=$U$19)</f>
        <v>0</v>
      </c>
      <c r="V11" s="4">
        <f aca="true" t="shared" si="5" ref="V11:V17">IF(U11=TRUE,1,0)</f>
        <v>0</v>
      </c>
      <c r="W11" s="4" t="b">
        <f aca="true" t="shared" si="6" ref="W11:W17">AND($U$10=0,Q11&gt;21.99)</f>
        <v>1</v>
      </c>
      <c r="X11" s="4">
        <f aca="true" t="shared" si="7" ref="X11:X17">IF(W11=TRUE,1,0)</f>
        <v>1</v>
      </c>
      <c r="Y11" s="4" t="b">
        <f aca="true" t="shared" si="8" ref="Y11:Y17">AND($U$10=0,Q11=$Y$19)</f>
        <v>0</v>
      </c>
      <c r="Z11" s="4">
        <f aca="true" t="shared" si="9" ref="Z11:Z17">IF(Y11=TRUE,2,0)</f>
        <v>0</v>
      </c>
      <c r="AA11" s="4" t="b">
        <f aca="true" t="shared" si="10" ref="AA11:AA17">AND(AC11=MAX($AC$11:$AC$18))</f>
        <v>0</v>
      </c>
      <c r="AB11" s="4">
        <f aca="true" t="shared" si="11" ref="AB11:AB17">IF(AA11=TRUE,1,0)</f>
        <v>0</v>
      </c>
      <c r="AC11" s="4">
        <f aca="true" t="shared" si="12" ref="AC11:AC17">U11+(W11*2)+X11+Y11+Z11</f>
        <v>3</v>
      </c>
      <c r="AE11" s="38">
        <f aca="true" t="shared" si="13" ref="AE11:AE17">Q11</f>
        <v>23.333333333333332</v>
      </c>
      <c r="AG11" s="39" t="str">
        <f>CONCATENATE("Score: ",ROUND(Q11,1),"/30")</f>
        <v>Score: 23.3/30</v>
      </c>
      <c r="AH11" s="39" t="str">
        <f>IF(R11="HM","Honorable Mention",IF(R11="PM","Print of the Month",""))</f>
        <v>Honorable Mention</v>
      </c>
      <c r="AI11" s="3" t="str">
        <f>CONCATENATE("'",C11,"'"," by ",D11,CHAR(10),AG11,CHAR(10),AH11,CHAR(10),"Judges Comments: ",S11)</f>
        <v>'Allsorts' by Bill Compton
Score: 23.3/30
Honorable Mention
Judges Comments: great colors - nice variety, good title, great refreshing presentation (12x12)</v>
      </c>
    </row>
    <row r="12" spans="1:35" ht="45.75" customHeight="1">
      <c r="A12" s="30">
        <f aca="true" t="shared" si="14" ref="A12:A17">A11+1</f>
        <v>2</v>
      </c>
      <c r="B12" s="30" t="s">
        <v>25</v>
      </c>
      <c r="C12" s="89" t="s">
        <v>58</v>
      </c>
      <c r="D12" s="90" t="s">
        <v>55</v>
      </c>
      <c r="E12" s="91">
        <v>9</v>
      </c>
      <c r="F12" s="92">
        <v>8</v>
      </c>
      <c r="G12" s="92">
        <v>8</v>
      </c>
      <c r="H12" s="93">
        <f t="shared" si="0"/>
        <v>25</v>
      </c>
      <c r="I12" s="94">
        <v>8</v>
      </c>
      <c r="J12" s="95">
        <v>8</v>
      </c>
      <c r="K12" s="95">
        <v>8</v>
      </c>
      <c r="L12" s="93">
        <f t="shared" si="1"/>
        <v>24</v>
      </c>
      <c r="M12" s="91">
        <v>8</v>
      </c>
      <c r="N12" s="95">
        <v>8</v>
      </c>
      <c r="O12" s="95">
        <v>7.5</v>
      </c>
      <c r="P12" s="93">
        <f t="shared" si="2"/>
        <v>23.5</v>
      </c>
      <c r="Q12" s="96">
        <f t="shared" si="3"/>
        <v>24.166666666666668</v>
      </c>
      <c r="R12" s="97" t="str">
        <f>VLOOKUP(AC12,'Judging Data Entry - Print'!$AC$2:$AD$6,2,FALSE)</f>
        <v>PM</v>
      </c>
      <c r="S12" s="98" t="s">
        <v>233</v>
      </c>
      <c r="U12" s="4" t="b">
        <f t="shared" si="4"/>
        <v>0</v>
      </c>
      <c r="V12" s="4">
        <f t="shared" si="5"/>
        <v>0</v>
      </c>
      <c r="W12" s="4" t="b">
        <f t="shared" si="6"/>
        <v>1</v>
      </c>
      <c r="X12" s="4">
        <f t="shared" si="7"/>
        <v>1</v>
      </c>
      <c r="Y12" s="4" t="b">
        <f t="shared" si="8"/>
        <v>1</v>
      </c>
      <c r="Z12" s="4">
        <f t="shared" si="9"/>
        <v>2</v>
      </c>
      <c r="AA12" s="4" t="b">
        <f t="shared" si="10"/>
        <v>1</v>
      </c>
      <c r="AB12" s="4">
        <f t="shared" si="11"/>
        <v>1</v>
      </c>
      <c r="AC12" s="4">
        <f t="shared" si="12"/>
        <v>6</v>
      </c>
      <c r="AE12" s="38">
        <f t="shared" si="13"/>
        <v>24.166666666666668</v>
      </c>
      <c r="AG12" s="39" t="str">
        <f aca="true" t="shared" si="15" ref="AG12:AG17">CONCATENATE("Score: ",ROUND(Q12,1),"/30")</f>
        <v>Score: 24.2/30</v>
      </c>
      <c r="AH12" s="39" t="str">
        <f aca="true" t="shared" si="16" ref="AH12:AH17">IF(R12="HM","Honorable Mention",IF(R12="PM","Print of the Month",""))</f>
        <v>Print of the Month</v>
      </c>
      <c r="AI12" s="3" t="str">
        <f aca="true" t="shared" si="17" ref="AI12:AI17">CONCATENATE("'",C12,"'"," by ",D12,CHAR(10),AG12,CHAR(10),AH12,CHAR(10),"Judges Comments: ",S12)</f>
        <v>'Bloomin' Abstract' by Brian Yurkowski
Score: 24.2/30
Print of the Month
Judges Comments: good title, nice colors, nice 3D effect and good post processing technique, scratchy effect may or may not help the overall image, great AR image - nice piece of artwork, nicely mounted</v>
      </c>
    </row>
    <row r="13" spans="1:35" ht="45.75" customHeight="1">
      <c r="A13" s="30">
        <f t="shared" si="14"/>
        <v>3</v>
      </c>
      <c r="B13" s="30" t="s">
        <v>25</v>
      </c>
      <c r="C13" s="71" t="s">
        <v>59</v>
      </c>
      <c r="D13" s="83" t="s">
        <v>37</v>
      </c>
      <c r="E13" s="31">
        <v>7</v>
      </c>
      <c r="F13" s="32">
        <v>8</v>
      </c>
      <c r="G13" s="32">
        <v>7.5</v>
      </c>
      <c r="H13" s="33">
        <f t="shared" si="0"/>
        <v>22.5</v>
      </c>
      <c r="I13" s="34">
        <v>7.5</v>
      </c>
      <c r="J13" s="32">
        <v>7</v>
      </c>
      <c r="K13" s="32">
        <v>8</v>
      </c>
      <c r="L13" s="33">
        <f t="shared" si="1"/>
        <v>22.5</v>
      </c>
      <c r="M13" s="31">
        <v>7</v>
      </c>
      <c r="N13" s="36">
        <v>8</v>
      </c>
      <c r="O13" s="36">
        <v>7.5</v>
      </c>
      <c r="P13" s="33">
        <f t="shared" si="2"/>
        <v>22.5</v>
      </c>
      <c r="Q13" s="37">
        <f t="shared" si="3"/>
        <v>22.5</v>
      </c>
      <c r="R13" s="77" t="str">
        <f>VLOOKUP(AC13,'Judging Data Entry - Print'!$AC$2:$AD$6,2,FALSE)</f>
        <v>HM</v>
      </c>
      <c r="S13" s="61" t="s">
        <v>174</v>
      </c>
      <c r="U13" s="4" t="b">
        <f t="shared" si="4"/>
        <v>0</v>
      </c>
      <c r="V13" s="4">
        <f t="shared" si="5"/>
        <v>0</v>
      </c>
      <c r="W13" s="4" t="b">
        <f t="shared" si="6"/>
        <v>1</v>
      </c>
      <c r="X13" s="4">
        <f t="shared" si="7"/>
        <v>1</v>
      </c>
      <c r="Y13" s="4" t="b">
        <f t="shared" si="8"/>
        <v>0</v>
      </c>
      <c r="Z13" s="4">
        <f t="shared" si="9"/>
        <v>0</v>
      </c>
      <c r="AA13" s="4" t="b">
        <f t="shared" si="10"/>
        <v>0</v>
      </c>
      <c r="AB13" s="4">
        <f t="shared" si="11"/>
        <v>0</v>
      </c>
      <c r="AC13" s="4">
        <f t="shared" si="12"/>
        <v>3</v>
      </c>
      <c r="AE13" s="38">
        <f t="shared" si="13"/>
        <v>22.5</v>
      </c>
      <c r="AG13" s="39" t="str">
        <f t="shared" si="15"/>
        <v>Score: 22.5/30</v>
      </c>
      <c r="AH13" s="39" t="str">
        <f t="shared" si="16"/>
        <v>Honorable Mention</v>
      </c>
      <c r="AI13" s="3" t="str">
        <f t="shared" si="17"/>
        <v>'Fall Seed' by Betty Calvert
Score: 22.5/30
Honorable Mention
Judges Comments: nice composition, very sharp throughout - adds a bit of 3D effect, good presentation (B&amp;W on black mat)</v>
      </c>
    </row>
    <row r="14" spans="1:35" ht="45.75" customHeight="1">
      <c r="A14" s="30">
        <f t="shared" si="14"/>
        <v>4</v>
      </c>
      <c r="B14" s="30" t="s">
        <v>25</v>
      </c>
      <c r="C14" s="71" t="s">
        <v>60</v>
      </c>
      <c r="D14" s="83" t="s">
        <v>53</v>
      </c>
      <c r="E14" s="31">
        <v>8</v>
      </c>
      <c r="F14" s="32">
        <v>7</v>
      </c>
      <c r="G14" s="32">
        <v>7</v>
      </c>
      <c r="H14" s="33">
        <f t="shared" si="0"/>
        <v>22</v>
      </c>
      <c r="I14" s="34">
        <v>8</v>
      </c>
      <c r="J14" s="36">
        <v>7</v>
      </c>
      <c r="K14" s="36">
        <v>6.5</v>
      </c>
      <c r="L14" s="33">
        <f t="shared" si="1"/>
        <v>21.5</v>
      </c>
      <c r="M14" s="31">
        <v>8</v>
      </c>
      <c r="N14" s="36">
        <v>7</v>
      </c>
      <c r="O14" s="36">
        <v>7</v>
      </c>
      <c r="P14" s="33">
        <f t="shared" si="2"/>
        <v>22</v>
      </c>
      <c r="Q14" s="37">
        <f t="shared" si="3"/>
        <v>21.833333333333332</v>
      </c>
      <c r="R14" s="77" t="str">
        <f>VLOOKUP(AC14,'Judging Data Entry - Print'!$AC$2:$AD$6,2,FALSE)</f>
        <v> </v>
      </c>
      <c r="S14" s="61" t="s">
        <v>175</v>
      </c>
      <c r="U14" s="4" t="b">
        <f t="shared" si="4"/>
        <v>0</v>
      </c>
      <c r="V14" s="4">
        <f t="shared" si="5"/>
        <v>0</v>
      </c>
      <c r="W14" s="4" t="b">
        <f t="shared" si="6"/>
        <v>0</v>
      </c>
      <c r="X14" s="4">
        <f t="shared" si="7"/>
        <v>0</v>
      </c>
      <c r="Y14" s="4" t="b">
        <f t="shared" si="8"/>
        <v>0</v>
      </c>
      <c r="Z14" s="4">
        <f t="shared" si="9"/>
        <v>0</v>
      </c>
      <c r="AA14" s="4" t="b">
        <f t="shared" si="10"/>
        <v>0</v>
      </c>
      <c r="AB14" s="4">
        <f t="shared" si="11"/>
        <v>0</v>
      </c>
      <c r="AC14" s="4">
        <f t="shared" si="12"/>
        <v>0</v>
      </c>
      <c r="AE14" s="38">
        <f t="shared" si="13"/>
        <v>21.833333333333332</v>
      </c>
      <c r="AG14" s="39" t="str">
        <f t="shared" si="15"/>
        <v>Score: 21.8/30</v>
      </c>
      <c r="AH14" s="39">
        <f t="shared" si="16"/>
      </c>
      <c r="AI14" s="3" t="str">
        <f t="shared" si="17"/>
        <v>'Juicy' by Gordon Sukut
Score: 21.8/30
Judges Comments: effect adds interest to the subject, eyes are drawn around in a circle, images evokes a sense of movement, try and blend out the vertical line in the top center</v>
      </c>
    </row>
    <row r="15" spans="1:35" ht="45.75" customHeight="1">
      <c r="A15" s="30">
        <f t="shared" si="14"/>
        <v>5</v>
      </c>
      <c r="B15" s="30" t="s">
        <v>25</v>
      </c>
      <c r="C15" s="71" t="s">
        <v>61</v>
      </c>
      <c r="D15" s="83" t="s">
        <v>49</v>
      </c>
      <c r="E15" s="31">
        <v>7.5</v>
      </c>
      <c r="F15" s="32">
        <v>6.5</v>
      </c>
      <c r="G15" s="32">
        <v>7.5</v>
      </c>
      <c r="H15" s="33">
        <f t="shared" si="0"/>
        <v>21.5</v>
      </c>
      <c r="I15" s="34">
        <v>8.5</v>
      </c>
      <c r="J15" s="36">
        <v>7.5</v>
      </c>
      <c r="K15" s="36">
        <v>8</v>
      </c>
      <c r="L15" s="33">
        <f t="shared" si="1"/>
        <v>24</v>
      </c>
      <c r="M15" s="31">
        <v>8</v>
      </c>
      <c r="N15" s="36">
        <v>7</v>
      </c>
      <c r="O15" s="36">
        <v>8</v>
      </c>
      <c r="P15" s="33">
        <f t="shared" si="2"/>
        <v>23</v>
      </c>
      <c r="Q15" s="37">
        <f t="shared" si="3"/>
        <v>22.833333333333332</v>
      </c>
      <c r="R15" s="77" t="str">
        <f>VLOOKUP(AC15,'Judging Data Entry - Print'!$AC$2:$AD$6,2,FALSE)</f>
        <v>HM</v>
      </c>
      <c r="S15" s="61" t="s">
        <v>176</v>
      </c>
      <c r="U15" s="4" t="b">
        <f t="shared" si="4"/>
        <v>0</v>
      </c>
      <c r="V15" s="4">
        <f t="shared" si="5"/>
        <v>0</v>
      </c>
      <c r="W15" s="4" t="b">
        <f t="shared" si="6"/>
        <v>1</v>
      </c>
      <c r="X15" s="4">
        <f t="shared" si="7"/>
        <v>1</v>
      </c>
      <c r="Y15" s="4" t="b">
        <f t="shared" si="8"/>
        <v>0</v>
      </c>
      <c r="Z15" s="4">
        <f t="shared" si="9"/>
        <v>0</v>
      </c>
      <c r="AA15" s="4" t="b">
        <f t="shared" si="10"/>
        <v>0</v>
      </c>
      <c r="AB15" s="4">
        <f t="shared" si="11"/>
        <v>0</v>
      </c>
      <c r="AC15" s="4">
        <f t="shared" si="12"/>
        <v>3</v>
      </c>
      <c r="AE15" s="38">
        <f t="shared" si="13"/>
        <v>22.833333333333332</v>
      </c>
      <c r="AG15" s="39" t="str">
        <f t="shared" si="15"/>
        <v>Score: 22.8/30</v>
      </c>
      <c r="AH15" s="39" t="str">
        <f t="shared" si="16"/>
        <v>Honorable Mention</v>
      </c>
      <c r="AI15" s="3" t="str">
        <f t="shared" si="17"/>
        <v>'Not Exactly Lake Front' by Dale Read
Score: 22.8/30
Honorable Mention
Judges Comments: hilarious concept, you've done a great job with the reflections, very creative and great for the AR category, seems a tiny bit too bright - possibly a result of poor "time of day" lighting</v>
      </c>
    </row>
    <row r="16" spans="1:35" ht="45.75" customHeight="1">
      <c r="A16" s="30">
        <f t="shared" si="14"/>
        <v>6</v>
      </c>
      <c r="B16" s="30" t="s">
        <v>25</v>
      </c>
      <c r="C16" s="71" t="s">
        <v>62</v>
      </c>
      <c r="D16" s="83" t="s">
        <v>63</v>
      </c>
      <c r="E16" s="31">
        <v>7</v>
      </c>
      <c r="F16" s="32">
        <v>7</v>
      </c>
      <c r="G16" s="32">
        <v>7</v>
      </c>
      <c r="H16" s="33">
        <f t="shared" si="0"/>
        <v>21</v>
      </c>
      <c r="I16" s="34">
        <v>7</v>
      </c>
      <c r="J16" s="36">
        <v>7</v>
      </c>
      <c r="K16" s="36">
        <v>7.5</v>
      </c>
      <c r="L16" s="33">
        <f t="shared" si="1"/>
        <v>21.5</v>
      </c>
      <c r="M16" s="31">
        <v>7</v>
      </c>
      <c r="N16" s="36">
        <v>7</v>
      </c>
      <c r="O16" s="36">
        <v>7</v>
      </c>
      <c r="P16" s="33">
        <f t="shared" si="2"/>
        <v>21</v>
      </c>
      <c r="Q16" s="37">
        <f t="shared" si="3"/>
        <v>21.166666666666668</v>
      </c>
      <c r="R16" s="77" t="str">
        <f>VLOOKUP(AC16,'Judging Data Entry - Print'!$AC$2:$AD$6,2,FALSE)</f>
        <v> </v>
      </c>
      <c r="S16" s="61" t="s">
        <v>177</v>
      </c>
      <c r="U16" s="4" t="b">
        <f t="shared" si="4"/>
        <v>0</v>
      </c>
      <c r="V16" s="4">
        <f t="shared" si="5"/>
        <v>0</v>
      </c>
      <c r="W16" s="4" t="b">
        <f t="shared" si="6"/>
        <v>0</v>
      </c>
      <c r="X16" s="4">
        <f t="shared" si="7"/>
        <v>0</v>
      </c>
      <c r="Y16" s="4" t="b">
        <f t="shared" si="8"/>
        <v>0</v>
      </c>
      <c r="Z16" s="4">
        <f t="shared" si="9"/>
        <v>0</v>
      </c>
      <c r="AA16" s="4" t="b">
        <f t="shared" si="10"/>
        <v>0</v>
      </c>
      <c r="AB16" s="4">
        <f t="shared" si="11"/>
        <v>0</v>
      </c>
      <c r="AC16" s="4">
        <f t="shared" si="12"/>
        <v>0</v>
      </c>
      <c r="AE16" s="38">
        <f t="shared" si="13"/>
        <v>21.166666666666668</v>
      </c>
      <c r="AG16" s="39" t="str">
        <f t="shared" si="15"/>
        <v>Score: 21.2/30</v>
      </c>
      <c r="AH16" s="39">
        <f t="shared" si="16"/>
      </c>
      <c r="AI16" s="3" t="str">
        <f t="shared" si="17"/>
        <v>'Not Tequila' by Bob Anderson
Score: 21.2/30
Judges Comments: nice concept of what you can enjoy in the backyard, title is confusing, interesting concept that left most judges pondering ...</v>
      </c>
    </row>
    <row r="17" spans="1:35" ht="45.75" customHeight="1">
      <c r="A17" s="30">
        <f t="shared" si="14"/>
        <v>7</v>
      </c>
      <c r="B17" s="30" t="s">
        <v>25</v>
      </c>
      <c r="C17" s="71" t="s">
        <v>64</v>
      </c>
      <c r="D17" s="83" t="s">
        <v>34</v>
      </c>
      <c r="E17" s="31">
        <v>7</v>
      </c>
      <c r="F17" s="32">
        <v>7</v>
      </c>
      <c r="G17" s="32">
        <v>7.5</v>
      </c>
      <c r="H17" s="33">
        <f t="shared" si="0"/>
        <v>21.5</v>
      </c>
      <c r="I17" s="34">
        <v>7</v>
      </c>
      <c r="J17" s="36">
        <v>6.5</v>
      </c>
      <c r="K17" s="36">
        <v>7</v>
      </c>
      <c r="L17" s="33">
        <f t="shared" si="1"/>
        <v>20.5</v>
      </c>
      <c r="M17" s="31">
        <v>7</v>
      </c>
      <c r="N17" s="36">
        <v>8</v>
      </c>
      <c r="O17" s="36">
        <v>7.5</v>
      </c>
      <c r="P17" s="33">
        <f t="shared" si="2"/>
        <v>22.5</v>
      </c>
      <c r="Q17" s="37">
        <f t="shared" si="3"/>
        <v>21.5</v>
      </c>
      <c r="R17" s="77" t="str">
        <f>VLOOKUP(AC17,'Judging Data Entry - Print'!$AC$2:$AD$6,2,FALSE)</f>
        <v> </v>
      </c>
      <c r="S17" s="61" t="s">
        <v>234</v>
      </c>
      <c r="U17" s="4" t="b">
        <f t="shared" si="4"/>
        <v>0</v>
      </c>
      <c r="V17" s="4">
        <f t="shared" si="5"/>
        <v>0</v>
      </c>
      <c r="W17" s="4" t="b">
        <f t="shared" si="6"/>
        <v>0</v>
      </c>
      <c r="X17" s="4">
        <f t="shared" si="7"/>
        <v>0</v>
      </c>
      <c r="Y17" s="4" t="b">
        <f t="shared" si="8"/>
        <v>0</v>
      </c>
      <c r="Z17" s="4">
        <f t="shared" si="9"/>
        <v>0</v>
      </c>
      <c r="AA17" s="4" t="b">
        <f t="shared" si="10"/>
        <v>0</v>
      </c>
      <c r="AB17" s="4">
        <f t="shared" si="11"/>
        <v>0</v>
      </c>
      <c r="AC17" s="4">
        <f t="shared" si="12"/>
        <v>0</v>
      </c>
      <c r="AE17" s="38">
        <f t="shared" si="13"/>
        <v>21.5</v>
      </c>
      <c r="AG17" s="39" t="str">
        <f t="shared" si="15"/>
        <v>Score: 21.5/30</v>
      </c>
      <c r="AH17" s="39">
        <f t="shared" si="16"/>
      </c>
      <c r="AI17" s="3" t="str">
        <f t="shared" si="17"/>
        <v>'Selfie' by Cathy Anderson
Score: 21.5/30
Judges Comments: 1970's Andy Warhol feel to it, good concept with the depth of field, black border on top distracts</v>
      </c>
    </row>
    <row r="18" spans="1:20" ht="7.5" customHeight="1">
      <c r="A18" s="40"/>
      <c r="B18" s="40"/>
      <c r="C18" s="62"/>
      <c r="D18" s="84"/>
      <c r="E18" s="40"/>
      <c r="F18" s="40"/>
      <c r="G18" s="40"/>
      <c r="H18" s="41"/>
      <c r="I18" s="40"/>
      <c r="J18" s="42"/>
      <c r="K18" s="42"/>
      <c r="L18" s="41"/>
      <c r="M18" s="40"/>
      <c r="N18" s="42"/>
      <c r="O18" s="42"/>
      <c r="P18" s="41"/>
      <c r="Q18" s="41"/>
      <c r="R18" s="40"/>
      <c r="S18" s="62"/>
      <c r="T18" s="112" t="str">
        <f>IF(AA19=TRUE,"TIE"," ")</f>
        <v> </v>
      </c>
    </row>
    <row r="19" spans="1:28" ht="30.75" customHeight="1">
      <c r="A19" s="2">
        <f>MAX(A11:A18)</f>
        <v>7</v>
      </c>
      <c r="B19" s="2"/>
      <c r="C19" s="68" t="s">
        <v>28</v>
      </c>
      <c r="D19" s="82" t="s">
        <v>21</v>
      </c>
      <c r="E19" s="1">
        <f>MAX(A21:A28)-E9</f>
        <v>8</v>
      </c>
      <c r="F19" s="1"/>
      <c r="G19" s="1"/>
      <c r="H19" s="39"/>
      <c r="J19" s="29"/>
      <c r="K19" s="29"/>
      <c r="L19" s="39"/>
      <c r="N19" s="29"/>
      <c r="O19" s="29"/>
      <c r="P19" s="39"/>
      <c r="Q19" s="39"/>
      <c r="T19" s="112"/>
      <c r="U19" s="43" t="str">
        <f>IF(MAX(Q11:Q18)&lt;22,MAX(Q11:Q18)," ")</f>
        <v> </v>
      </c>
      <c r="V19" s="43"/>
      <c r="Y19" s="43">
        <f>IF(U19&gt;21.99,MAX(Q11:Q18)," ")</f>
        <v>24.166666666666668</v>
      </c>
      <c r="Z19" s="43"/>
      <c r="AA19" s="28" t="b">
        <f>OR(AA20&gt;1,U20&gt;1)</f>
        <v>0</v>
      </c>
      <c r="AB19" s="28"/>
    </row>
    <row r="20" spans="1:27" ht="7.5" customHeight="1">
      <c r="A20" s="44"/>
      <c r="B20" s="44"/>
      <c r="C20" s="63"/>
      <c r="D20" s="85"/>
      <c r="E20" s="44"/>
      <c r="F20" s="44"/>
      <c r="G20" s="44"/>
      <c r="H20" s="45"/>
      <c r="I20" s="44"/>
      <c r="J20" s="46"/>
      <c r="K20" s="46"/>
      <c r="L20" s="45"/>
      <c r="M20" s="44"/>
      <c r="N20" s="46"/>
      <c r="O20" s="46"/>
      <c r="P20" s="45"/>
      <c r="Q20" s="45"/>
      <c r="R20" s="44"/>
      <c r="S20" s="63"/>
      <c r="T20" s="112"/>
      <c r="U20" s="4">
        <f>SUM(V21:V29)</f>
        <v>0</v>
      </c>
      <c r="AA20" s="4">
        <f>SUM(AB21:AB29)</f>
        <v>1</v>
      </c>
    </row>
    <row r="21" spans="1:35" ht="45.75" customHeight="1">
      <c r="A21" s="30">
        <f>A19+1</f>
        <v>8</v>
      </c>
      <c r="B21" s="30" t="s">
        <v>22</v>
      </c>
      <c r="C21" s="71" t="s">
        <v>65</v>
      </c>
      <c r="D21" s="83" t="s">
        <v>52</v>
      </c>
      <c r="E21" s="31">
        <v>8</v>
      </c>
      <c r="F21" s="32">
        <v>7</v>
      </c>
      <c r="G21" s="32">
        <v>7</v>
      </c>
      <c r="H21" s="33">
        <f aca="true" t="shared" si="18" ref="H21:H28">E21+F21+G21</f>
        <v>22</v>
      </c>
      <c r="I21" s="35">
        <v>6</v>
      </c>
      <c r="J21" s="36">
        <v>7</v>
      </c>
      <c r="K21" s="36">
        <v>7</v>
      </c>
      <c r="L21" s="107">
        <f aca="true" t="shared" si="19" ref="L21:L28">I21+J21+K21</f>
        <v>20</v>
      </c>
      <c r="M21" s="108">
        <v>4</v>
      </c>
      <c r="N21" s="36">
        <v>4</v>
      </c>
      <c r="O21" s="36">
        <v>4.5</v>
      </c>
      <c r="P21" s="107">
        <f aca="true" t="shared" si="20" ref="P21:P28">M21+N21+O21</f>
        <v>12.5</v>
      </c>
      <c r="Q21" s="37">
        <f aca="true" t="shared" si="21" ref="Q21:Q28">(H21+L21+P21)/3</f>
        <v>18.166666666666668</v>
      </c>
      <c r="R21" s="77" t="str">
        <f>VLOOKUP(AC21,'Judging Data Entry - Print'!$AC$2:$AD$6,2,FALSE)</f>
        <v> </v>
      </c>
      <c r="S21" s="61" t="s">
        <v>275</v>
      </c>
      <c r="U21" s="4" t="b">
        <f aca="true" t="shared" si="22" ref="U21:U28">AND($U$30&lt;22,Q21=$U$30)</f>
        <v>0</v>
      </c>
      <c r="V21" s="4">
        <f aca="true" t="shared" si="23" ref="V21:V28">IF(U21=TRUE,1,0)</f>
        <v>0</v>
      </c>
      <c r="W21" s="4" t="b">
        <f aca="true" t="shared" si="24" ref="W21:W28">AND($U$20=0,Q21&gt;21.99)</f>
        <v>0</v>
      </c>
      <c r="X21" s="4">
        <f aca="true" t="shared" si="25" ref="X21:X28">IF(W21=TRUE,1,0)</f>
        <v>0</v>
      </c>
      <c r="Y21" s="4" t="b">
        <f aca="true" t="shared" si="26" ref="Y21:Y28">AND($U$20=0,Q21=$Y$30)</f>
        <v>0</v>
      </c>
      <c r="Z21" s="4">
        <f aca="true" t="shared" si="27" ref="Z21:Z28">IF(Y21=TRUE,2,0)</f>
        <v>0</v>
      </c>
      <c r="AA21" s="4" t="b">
        <f aca="true" t="shared" si="28" ref="AA21:AA28">AND(AC21=MAX($AC$21:$AC$29))</f>
        <v>0</v>
      </c>
      <c r="AB21" s="4">
        <f aca="true" t="shared" si="29" ref="AB21:AB28">IF(AA21=TRUE,1,0)</f>
        <v>0</v>
      </c>
      <c r="AC21" s="4">
        <f aca="true" t="shared" si="30" ref="AC21:AC28">U21+(W21*2)+X21+Y21+Z21</f>
        <v>0</v>
      </c>
      <c r="AE21" s="38">
        <f aca="true" t="shared" si="31" ref="AE21:AE28">Q21</f>
        <v>18.166666666666668</v>
      </c>
      <c r="AG21" s="39" t="str">
        <f aca="true" t="shared" si="32" ref="AG21:AG28">CONCATENATE("Score: ",ROUND(Q21,1),"/30")</f>
        <v>Score: 18.2/30</v>
      </c>
      <c r="AH21" s="39">
        <f aca="true" t="shared" si="33" ref="AH21:AH28">IF(R21="HM","Honorable Mention",IF(R21="PM","Print of the Month",""))</f>
      </c>
      <c r="AI21" s="3" t="str">
        <f aca="true" t="shared" si="34" ref="AI21:AI28">CONCATENATE("'",C21,"'"," by ",D21,CHAR(10),AG21,CHAR(10),AH21,CHAR(10),"Judges Comments: ",S21)</f>
        <v>'Blowing in the Wind' by Barry Singer
Score: 18.2/30
Judges Comments: nice diagonal, composition well done, nice choice to fill the frame, title does not suit the image, not a true monochrome (green and red visible)</v>
      </c>
    </row>
    <row r="22" spans="1:35" ht="45.75" customHeight="1">
      <c r="A22" s="30">
        <f aca="true" t="shared" si="35" ref="A22:A28">A21+1</f>
        <v>9</v>
      </c>
      <c r="B22" s="30" t="s">
        <v>22</v>
      </c>
      <c r="C22" s="71" t="s">
        <v>66</v>
      </c>
      <c r="D22" s="83" t="s">
        <v>49</v>
      </c>
      <c r="E22" s="31">
        <v>8</v>
      </c>
      <c r="F22" s="32">
        <v>7</v>
      </c>
      <c r="G22" s="32">
        <v>7</v>
      </c>
      <c r="H22" s="33">
        <f t="shared" si="18"/>
        <v>22</v>
      </c>
      <c r="I22" s="34">
        <v>7.5</v>
      </c>
      <c r="J22" s="36">
        <v>7</v>
      </c>
      <c r="K22" s="36">
        <v>7</v>
      </c>
      <c r="L22" s="33">
        <f t="shared" si="19"/>
        <v>21.5</v>
      </c>
      <c r="M22" s="31">
        <v>7.5</v>
      </c>
      <c r="N22" s="36">
        <v>7</v>
      </c>
      <c r="O22" s="36">
        <v>7</v>
      </c>
      <c r="P22" s="33">
        <f t="shared" si="20"/>
        <v>21.5</v>
      </c>
      <c r="Q22" s="37">
        <f t="shared" si="21"/>
        <v>21.666666666666668</v>
      </c>
      <c r="R22" s="77" t="str">
        <f>VLOOKUP(AC22,'Judging Data Entry - Print'!$AC$2:$AD$6,2,FALSE)</f>
        <v> </v>
      </c>
      <c r="S22" s="61" t="s">
        <v>178</v>
      </c>
      <c r="U22" s="4" t="b">
        <f t="shared" si="22"/>
        <v>0</v>
      </c>
      <c r="V22" s="4">
        <f t="shared" si="23"/>
        <v>0</v>
      </c>
      <c r="W22" s="4" t="b">
        <f t="shared" si="24"/>
        <v>0</v>
      </c>
      <c r="X22" s="4">
        <f t="shared" si="25"/>
        <v>0</v>
      </c>
      <c r="Y22" s="4" t="b">
        <f t="shared" si="26"/>
        <v>0</v>
      </c>
      <c r="Z22" s="4">
        <f t="shared" si="27"/>
        <v>0</v>
      </c>
      <c r="AA22" s="4" t="b">
        <f t="shared" si="28"/>
        <v>0</v>
      </c>
      <c r="AB22" s="4">
        <f t="shared" si="29"/>
        <v>0</v>
      </c>
      <c r="AC22" s="4">
        <f t="shared" si="30"/>
        <v>0</v>
      </c>
      <c r="AE22" s="38">
        <f t="shared" si="31"/>
        <v>21.666666666666668</v>
      </c>
      <c r="AG22" s="39" t="str">
        <f t="shared" si="32"/>
        <v>Score: 21.7/30</v>
      </c>
      <c r="AH22" s="39">
        <f t="shared" si="33"/>
      </c>
      <c r="AI22" s="3" t="str">
        <f t="shared" si="34"/>
        <v>'Courtney's Pond' by Dale Read
Score: 21.7/30
Judges Comments: interesting choice to show only the reflection, nice and sharp throughout, good exposure - good to see the detail in the clouds, hard to find a subject to focus upon, top the top 1/2 inch off and bottom right corner to remove a few distractions</v>
      </c>
    </row>
    <row r="23" spans="1:35" ht="45.75" customHeight="1">
      <c r="A23" s="30">
        <f t="shared" si="35"/>
        <v>10</v>
      </c>
      <c r="B23" s="30" t="s">
        <v>22</v>
      </c>
      <c r="C23" s="89" t="s">
        <v>67</v>
      </c>
      <c r="D23" s="90" t="s">
        <v>38</v>
      </c>
      <c r="E23" s="91">
        <v>8</v>
      </c>
      <c r="F23" s="92">
        <v>8</v>
      </c>
      <c r="G23" s="92">
        <v>8</v>
      </c>
      <c r="H23" s="93">
        <f t="shared" si="18"/>
        <v>24</v>
      </c>
      <c r="I23" s="94">
        <v>8.5</v>
      </c>
      <c r="J23" s="95">
        <v>8.5</v>
      </c>
      <c r="K23" s="95">
        <v>7.5</v>
      </c>
      <c r="L23" s="93">
        <f t="shared" si="19"/>
        <v>24.5</v>
      </c>
      <c r="M23" s="91">
        <v>7.5</v>
      </c>
      <c r="N23" s="95">
        <v>8</v>
      </c>
      <c r="O23" s="95">
        <v>8</v>
      </c>
      <c r="P23" s="93">
        <f t="shared" si="20"/>
        <v>23.5</v>
      </c>
      <c r="Q23" s="96">
        <f t="shared" si="21"/>
        <v>24</v>
      </c>
      <c r="R23" s="97" t="str">
        <f>VLOOKUP(AC23,'Judging Data Entry - Print'!$AC$2:$AD$6,2,FALSE)</f>
        <v>PM</v>
      </c>
      <c r="S23" s="98" t="s">
        <v>179</v>
      </c>
      <c r="U23" s="4" t="b">
        <f t="shared" si="22"/>
        <v>0</v>
      </c>
      <c r="V23" s="4">
        <f t="shared" si="23"/>
        <v>0</v>
      </c>
      <c r="W23" s="4" t="b">
        <f t="shared" si="24"/>
        <v>1</v>
      </c>
      <c r="X23" s="4">
        <f t="shared" si="25"/>
        <v>1</v>
      </c>
      <c r="Y23" s="4" t="b">
        <f t="shared" si="26"/>
        <v>1</v>
      </c>
      <c r="Z23" s="4">
        <f t="shared" si="27"/>
        <v>2</v>
      </c>
      <c r="AA23" s="4" t="b">
        <f t="shared" si="28"/>
        <v>1</v>
      </c>
      <c r="AB23" s="4">
        <f t="shared" si="29"/>
        <v>1</v>
      </c>
      <c r="AC23" s="4">
        <f t="shared" si="30"/>
        <v>6</v>
      </c>
      <c r="AE23" s="38">
        <f t="shared" si="31"/>
        <v>24</v>
      </c>
      <c r="AG23" s="39" t="str">
        <f t="shared" si="32"/>
        <v>Score: 24/30</v>
      </c>
      <c r="AH23" s="39" t="str">
        <f t="shared" si="33"/>
        <v>Print of the Month</v>
      </c>
      <c r="AI23" s="3" t="str">
        <f t="shared" si="34"/>
        <v>'Drip' by Jamie Cleveland
Score: 24/30
Print of the Month
Judges Comments: great capture, interesting subject, technically well done, reflection inside the droplet is somewhat distracting, crop left side out to form a square</v>
      </c>
    </row>
    <row r="24" spans="1:35" ht="45.75" customHeight="1">
      <c r="A24" s="30">
        <f t="shared" si="35"/>
        <v>11</v>
      </c>
      <c r="B24" s="30" t="s">
        <v>22</v>
      </c>
      <c r="C24" s="72" t="s">
        <v>68</v>
      </c>
      <c r="D24" s="83" t="s">
        <v>43</v>
      </c>
      <c r="E24" s="31">
        <v>8</v>
      </c>
      <c r="F24" s="32">
        <v>7</v>
      </c>
      <c r="G24" s="32">
        <v>7</v>
      </c>
      <c r="H24" s="33">
        <f t="shared" si="18"/>
        <v>22</v>
      </c>
      <c r="I24" s="34">
        <v>7.5</v>
      </c>
      <c r="J24" s="36">
        <v>7.5</v>
      </c>
      <c r="K24" s="36">
        <v>7</v>
      </c>
      <c r="L24" s="33">
        <f t="shared" si="19"/>
        <v>22</v>
      </c>
      <c r="M24" s="31">
        <v>7.5</v>
      </c>
      <c r="N24" s="36">
        <v>7</v>
      </c>
      <c r="O24" s="36">
        <v>7.5</v>
      </c>
      <c r="P24" s="33">
        <f t="shared" si="20"/>
        <v>22</v>
      </c>
      <c r="Q24" s="37">
        <f t="shared" si="21"/>
        <v>22</v>
      </c>
      <c r="R24" s="77" t="str">
        <f>VLOOKUP(AC24,'Judging Data Entry - Print'!$AC$2:$AD$6,2,FALSE)</f>
        <v>HM</v>
      </c>
      <c r="S24" s="61" t="s">
        <v>180</v>
      </c>
      <c r="U24" s="4" t="b">
        <f t="shared" si="22"/>
        <v>0</v>
      </c>
      <c r="V24" s="4">
        <f t="shared" si="23"/>
        <v>0</v>
      </c>
      <c r="W24" s="4" t="b">
        <f t="shared" si="24"/>
        <v>1</v>
      </c>
      <c r="X24" s="4">
        <f t="shared" si="25"/>
        <v>1</v>
      </c>
      <c r="Y24" s="4" t="b">
        <f t="shared" si="26"/>
        <v>0</v>
      </c>
      <c r="Z24" s="4">
        <f t="shared" si="27"/>
        <v>0</v>
      </c>
      <c r="AA24" s="4" t="b">
        <f t="shared" si="28"/>
        <v>0</v>
      </c>
      <c r="AB24" s="4">
        <f t="shared" si="29"/>
        <v>0</v>
      </c>
      <c r="AC24" s="4">
        <f t="shared" si="30"/>
        <v>3</v>
      </c>
      <c r="AE24" s="38">
        <f t="shared" si="31"/>
        <v>22</v>
      </c>
      <c r="AG24" s="39" t="str">
        <f t="shared" si="32"/>
        <v>Score: 22/30</v>
      </c>
      <c r="AH24" s="39" t="str">
        <f t="shared" si="33"/>
        <v>Honorable Mention</v>
      </c>
      <c r="AI24" s="3" t="str">
        <f t="shared" si="34"/>
        <v>'Eye Spy' by Bruce Guenter
Score: 22/30
Honorable Mention
Judges Comments: cute title, good capture of the main subject - nice and sharp, try a more contrasty B&amp;W versus a subtle sepia tone</v>
      </c>
    </row>
    <row r="25" spans="1:35" ht="45.75" customHeight="1">
      <c r="A25" s="30">
        <f t="shared" si="35"/>
        <v>12</v>
      </c>
      <c r="B25" s="30" t="s">
        <v>22</v>
      </c>
      <c r="C25" s="72" t="s">
        <v>69</v>
      </c>
      <c r="D25" s="83" t="s">
        <v>34</v>
      </c>
      <c r="E25" s="31">
        <v>7</v>
      </c>
      <c r="F25" s="32">
        <v>6.5</v>
      </c>
      <c r="G25" s="32">
        <v>6.5</v>
      </c>
      <c r="H25" s="33">
        <f t="shared" si="18"/>
        <v>20</v>
      </c>
      <c r="I25" s="34">
        <v>7</v>
      </c>
      <c r="J25" s="36">
        <v>6.5</v>
      </c>
      <c r="K25" s="36">
        <v>6.5</v>
      </c>
      <c r="L25" s="33">
        <f t="shared" si="19"/>
        <v>20</v>
      </c>
      <c r="M25" s="31">
        <v>7.5</v>
      </c>
      <c r="N25" s="36">
        <v>6.5</v>
      </c>
      <c r="O25" s="36">
        <v>7</v>
      </c>
      <c r="P25" s="33">
        <f t="shared" si="20"/>
        <v>21</v>
      </c>
      <c r="Q25" s="37">
        <f t="shared" si="21"/>
        <v>20.333333333333332</v>
      </c>
      <c r="R25" s="77" t="str">
        <f>VLOOKUP(AC25,'Judging Data Entry - Print'!$AC$2:$AD$6,2,FALSE)</f>
        <v> </v>
      </c>
      <c r="S25" s="61" t="s">
        <v>181</v>
      </c>
      <c r="U25" s="4" t="b">
        <f t="shared" si="22"/>
        <v>0</v>
      </c>
      <c r="V25" s="4">
        <f t="shared" si="23"/>
        <v>0</v>
      </c>
      <c r="W25" s="4" t="b">
        <f t="shared" si="24"/>
        <v>0</v>
      </c>
      <c r="X25" s="4">
        <f t="shared" si="25"/>
        <v>0</v>
      </c>
      <c r="Y25" s="4" t="b">
        <f t="shared" si="26"/>
        <v>0</v>
      </c>
      <c r="Z25" s="4">
        <f t="shared" si="27"/>
        <v>0</v>
      </c>
      <c r="AA25" s="4" t="b">
        <f t="shared" si="28"/>
        <v>0</v>
      </c>
      <c r="AB25" s="4">
        <f t="shared" si="29"/>
        <v>0</v>
      </c>
      <c r="AC25" s="4">
        <f t="shared" si="30"/>
        <v>0</v>
      </c>
      <c r="AE25" s="38">
        <f t="shared" si="31"/>
        <v>20.333333333333332</v>
      </c>
      <c r="AG25" s="39" t="str">
        <f t="shared" si="32"/>
        <v>Score: 20.3/30</v>
      </c>
      <c r="AH25" s="39">
        <f t="shared" si="33"/>
      </c>
      <c r="AI25" s="3" t="str">
        <f t="shared" si="34"/>
        <v>'Lighting the Way' by Cathy Anderson
Score: 20.3/30
Judges Comments: a different and unique subject but not a compelling subject, good title, sepia tone adds some artistic feel, composition done well, technically done well, perhaps try and find a more unique angle for this type of subject</v>
      </c>
    </row>
    <row r="26" spans="1:35" ht="45.75" customHeight="1">
      <c r="A26" s="30">
        <f t="shared" si="35"/>
        <v>13</v>
      </c>
      <c r="B26" s="30" t="s">
        <v>22</v>
      </c>
      <c r="C26" s="71" t="s">
        <v>70</v>
      </c>
      <c r="D26" s="83" t="s">
        <v>63</v>
      </c>
      <c r="E26" s="31">
        <v>7.5</v>
      </c>
      <c r="F26" s="32">
        <v>7</v>
      </c>
      <c r="G26" s="32">
        <v>8</v>
      </c>
      <c r="H26" s="33">
        <f t="shared" si="18"/>
        <v>22.5</v>
      </c>
      <c r="I26" s="34">
        <v>8</v>
      </c>
      <c r="J26" s="36">
        <v>7.5</v>
      </c>
      <c r="K26" s="36">
        <v>7.5</v>
      </c>
      <c r="L26" s="33">
        <f t="shared" si="19"/>
        <v>23</v>
      </c>
      <c r="M26" s="31">
        <v>7.5</v>
      </c>
      <c r="N26" s="36">
        <v>7</v>
      </c>
      <c r="O26" s="36">
        <v>8</v>
      </c>
      <c r="P26" s="33">
        <f t="shared" si="20"/>
        <v>22.5</v>
      </c>
      <c r="Q26" s="37">
        <f t="shared" si="21"/>
        <v>22.666666666666668</v>
      </c>
      <c r="R26" s="77" t="str">
        <f>VLOOKUP(AC26,'Judging Data Entry - Print'!$AC$2:$AD$6,2,FALSE)</f>
        <v>HM</v>
      </c>
      <c r="S26" s="61" t="s">
        <v>182</v>
      </c>
      <c r="U26" s="4" t="b">
        <f t="shared" si="22"/>
        <v>0</v>
      </c>
      <c r="V26" s="4">
        <f t="shared" si="23"/>
        <v>0</v>
      </c>
      <c r="W26" s="4" t="b">
        <f t="shared" si="24"/>
        <v>1</v>
      </c>
      <c r="X26" s="4">
        <f t="shared" si="25"/>
        <v>1</v>
      </c>
      <c r="Y26" s="4" t="b">
        <f t="shared" si="26"/>
        <v>0</v>
      </c>
      <c r="Z26" s="4">
        <f t="shared" si="27"/>
        <v>0</v>
      </c>
      <c r="AA26" s="4" t="b">
        <f t="shared" si="28"/>
        <v>0</v>
      </c>
      <c r="AB26" s="4">
        <f t="shared" si="29"/>
        <v>0</v>
      </c>
      <c r="AC26" s="4">
        <f t="shared" si="30"/>
        <v>3</v>
      </c>
      <c r="AE26" s="38">
        <f t="shared" si="31"/>
        <v>22.666666666666668</v>
      </c>
      <c r="AG26" s="39" t="str">
        <f t="shared" si="32"/>
        <v>Score: 22.7/30</v>
      </c>
      <c r="AH26" s="39" t="str">
        <f t="shared" si="33"/>
        <v>Honorable Mention</v>
      </c>
      <c r="AI26" s="3" t="str">
        <f t="shared" si="34"/>
        <v>'Pollen Collector' by Bob Anderson
Score: 22.7/30
Honorable Mention
Judges Comments: great capture - sharp throughout the subject, nice choice to make a large print, good composition - perhaps move a little to the right, might lend itself more to a portrait</v>
      </c>
    </row>
    <row r="27" spans="1:35" ht="45.75" customHeight="1">
      <c r="A27" s="30">
        <f t="shared" si="35"/>
        <v>14</v>
      </c>
      <c r="B27" s="30" t="s">
        <v>22</v>
      </c>
      <c r="C27" s="71" t="s">
        <v>71</v>
      </c>
      <c r="D27" s="83" t="s">
        <v>53</v>
      </c>
      <c r="E27" s="31">
        <v>8</v>
      </c>
      <c r="F27" s="32">
        <v>7</v>
      </c>
      <c r="G27" s="32">
        <v>7.5</v>
      </c>
      <c r="H27" s="33">
        <f t="shared" si="18"/>
        <v>22.5</v>
      </c>
      <c r="I27" s="34">
        <v>7.5</v>
      </c>
      <c r="J27" s="36">
        <v>6.5</v>
      </c>
      <c r="K27" s="36">
        <v>7.5</v>
      </c>
      <c r="L27" s="33">
        <f t="shared" si="19"/>
        <v>21.5</v>
      </c>
      <c r="M27" s="31">
        <v>7</v>
      </c>
      <c r="N27" s="36">
        <v>6.5</v>
      </c>
      <c r="O27" s="36">
        <v>7.5</v>
      </c>
      <c r="P27" s="33">
        <f t="shared" si="20"/>
        <v>21</v>
      </c>
      <c r="Q27" s="37">
        <f t="shared" si="21"/>
        <v>21.666666666666668</v>
      </c>
      <c r="R27" s="77" t="str">
        <f>VLOOKUP(AC27,'Judging Data Entry - Print'!$AC$2:$AD$6,2,FALSE)</f>
        <v> </v>
      </c>
      <c r="S27" s="61" t="s">
        <v>183</v>
      </c>
      <c r="U27" s="4" t="b">
        <f t="shared" si="22"/>
        <v>0</v>
      </c>
      <c r="V27" s="4">
        <f t="shared" si="23"/>
        <v>0</v>
      </c>
      <c r="W27" s="4" t="b">
        <f t="shared" si="24"/>
        <v>0</v>
      </c>
      <c r="X27" s="4">
        <f t="shared" si="25"/>
        <v>0</v>
      </c>
      <c r="Y27" s="4" t="b">
        <f t="shared" si="26"/>
        <v>0</v>
      </c>
      <c r="Z27" s="4">
        <f t="shared" si="27"/>
        <v>0</v>
      </c>
      <c r="AA27" s="4" t="b">
        <f t="shared" si="28"/>
        <v>0</v>
      </c>
      <c r="AB27" s="4">
        <f t="shared" si="29"/>
        <v>0</v>
      </c>
      <c r="AC27" s="4">
        <f t="shared" si="30"/>
        <v>0</v>
      </c>
      <c r="AE27" s="38">
        <f t="shared" si="31"/>
        <v>21.666666666666668</v>
      </c>
      <c r="AG27" s="39" t="str">
        <f t="shared" si="32"/>
        <v>Score: 21.7/30</v>
      </c>
      <c r="AH27" s="39">
        <f t="shared" si="33"/>
      </c>
      <c r="AI27" s="3" t="str">
        <f t="shared" si="34"/>
        <v>'Stargazers' by Gordon Sukut
Score: 21.7/30
Judges Comments: very surreal feel to the image, technically nice and sharp with good composition, has an AR feel to the image, some of the stems on the left side are distracting</v>
      </c>
    </row>
    <row r="28" spans="1:35" ht="45.75" customHeight="1">
      <c r="A28" s="30">
        <f t="shared" si="35"/>
        <v>15</v>
      </c>
      <c r="B28" s="30" t="s">
        <v>22</v>
      </c>
      <c r="C28" s="71" t="s">
        <v>72</v>
      </c>
      <c r="D28" s="83" t="s">
        <v>37</v>
      </c>
      <c r="E28" s="31">
        <v>8</v>
      </c>
      <c r="F28" s="32">
        <v>8</v>
      </c>
      <c r="G28" s="32">
        <v>7</v>
      </c>
      <c r="H28" s="33">
        <f t="shared" si="18"/>
        <v>23</v>
      </c>
      <c r="I28" s="34">
        <v>7</v>
      </c>
      <c r="J28" s="36">
        <v>8</v>
      </c>
      <c r="K28" s="36">
        <v>8</v>
      </c>
      <c r="L28" s="33">
        <f t="shared" si="19"/>
        <v>23</v>
      </c>
      <c r="M28" s="31">
        <v>6.5</v>
      </c>
      <c r="N28" s="36">
        <v>7.5</v>
      </c>
      <c r="O28" s="36">
        <v>8</v>
      </c>
      <c r="P28" s="33">
        <f t="shared" si="20"/>
        <v>22</v>
      </c>
      <c r="Q28" s="37">
        <f t="shared" si="21"/>
        <v>22.666666666666668</v>
      </c>
      <c r="R28" s="77" t="str">
        <f>VLOOKUP(AC28,'Judging Data Entry - Print'!$AC$2:$AD$6,2,FALSE)</f>
        <v>HM</v>
      </c>
      <c r="S28" s="61" t="s">
        <v>184</v>
      </c>
      <c r="U28" s="4" t="b">
        <f t="shared" si="22"/>
        <v>0</v>
      </c>
      <c r="V28" s="4">
        <f t="shared" si="23"/>
        <v>0</v>
      </c>
      <c r="W28" s="4" t="b">
        <f t="shared" si="24"/>
        <v>1</v>
      </c>
      <c r="X28" s="4">
        <f t="shared" si="25"/>
        <v>1</v>
      </c>
      <c r="Y28" s="4" t="b">
        <f t="shared" si="26"/>
        <v>0</v>
      </c>
      <c r="Z28" s="4">
        <f t="shared" si="27"/>
        <v>0</v>
      </c>
      <c r="AA28" s="4" t="b">
        <f t="shared" si="28"/>
        <v>0</v>
      </c>
      <c r="AB28" s="4">
        <f t="shared" si="29"/>
        <v>0</v>
      </c>
      <c r="AC28" s="4">
        <f t="shared" si="30"/>
        <v>3</v>
      </c>
      <c r="AE28" s="38">
        <f t="shared" si="31"/>
        <v>22.666666666666668</v>
      </c>
      <c r="AG28" s="39" t="str">
        <f t="shared" si="32"/>
        <v>Score: 22.7/30</v>
      </c>
      <c r="AH28" s="39" t="str">
        <f t="shared" si="33"/>
        <v>Honorable Mention</v>
      </c>
      <c r="AI28" s="3" t="str">
        <f t="shared" si="34"/>
        <v>'White Feather' by Betty Calvert
Score: 22.7/30
Honorable Mention
Judges Comments: nice and crisp, nice and simple composition, good diagonal and frame nicely filled</v>
      </c>
    </row>
    <row r="29" spans="1:20" ht="8.25" customHeight="1">
      <c r="A29" s="40"/>
      <c r="B29" s="40"/>
      <c r="C29" s="62"/>
      <c r="D29" s="84"/>
      <c r="E29" s="40"/>
      <c r="F29" s="40"/>
      <c r="G29" s="40"/>
      <c r="H29" s="41"/>
      <c r="I29" s="40"/>
      <c r="J29" s="42"/>
      <c r="K29" s="42"/>
      <c r="L29" s="41"/>
      <c r="M29" s="40"/>
      <c r="N29" s="42"/>
      <c r="O29" s="42"/>
      <c r="P29" s="41"/>
      <c r="Q29" s="41"/>
      <c r="R29" s="47"/>
      <c r="S29" s="62"/>
      <c r="T29" s="112" t="str">
        <f>IF(AA30=TRUE,"TIE"," ")</f>
        <v> </v>
      </c>
    </row>
    <row r="30" spans="1:28" ht="30.75" customHeight="1">
      <c r="A30" s="2">
        <f>MAX(A21:A29)</f>
        <v>15</v>
      </c>
      <c r="B30" s="2"/>
      <c r="C30" s="68" t="s">
        <v>26</v>
      </c>
      <c r="D30" s="82" t="s">
        <v>21</v>
      </c>
      <c r="E30" s="1">
        <f>MAX(A32:A42)-E19-E9</f>
        <v>11</v>
      </c>
      <c r="F30" s="1"/>
      <c r="G30" s="1"/>
      <c r="H30" s="39"/>
      <c r="L30" s="39"/>
      <c r="P30" s="39"/>
      <c r="Q30" s="39"/>
      <c r="R30" s="27"/>
      <c r="T30" s="112"/>
      <c r="U30" s="43" t="str">
        <f>IF(MAX(Q21:Q29)&lt;22,MAX(Q21:Q29)," ")</f>
        <v> </v>
      </c>
      <c r="V30" s="43"/>
      <c r="Y30" s="43">
        <f>IF(U30&gt;21.99,MAX(Q21:Q29)," ")</f>
        <v>24</v>
      </c>
      <c r="AA30" s="28" t="b">
        <f>OR(AA31&gt;1,U31&gt;1)</f>
        <v>0</v>
      </c>
      <c r="AB30" s="28"/>
    </row>
    <row r="31" spans="1:30" s="49" customFormat="1" ht="6" customHeight="1">
      <c r="A31" s="44"/>
      <c r="B31" s="44"/>
      <c r="C31" s="64"/>
      <c r="D31" s="86"/>
      <c r="E31" s="44"/>
      <c r="F31" s="44"/>
      <c r="G31" s="44"/>
      <c r="H31" s="45"/>
      <c r="I31" s="44"/>
      <c r="J31" s="44"/>
      <c r="K31" s="44"/>
      <c r="L31" s="45"/>
      <c r="M31" s="44"/>
      <c r="N31" s="44"/>
      <c r="O31" s="44"/>
      <c r="P31" s="45"/>
      <c r="Q31" s="45"/>
      <c r="R31" s="48"/>
      <c r="S31" s="64"/>
      <c r="T31" s="112"/>
      <c r="U31" s="4">
        <f>SUM(V32:V43)</f>
        <v>0</v>
      </c>
      <c r="V31" s="4"/>
      <c r="W31" s="4"/>
      <c r="X31" s="4"/>
      <c r="Y31" s="4"/>
      <c r="Z31" s="4"/>
      <c r="AA31" s="4">
        <f>SUM(AB32:AB43)</f>
        <v>1</v>
      </c>
      <c r="AB31" s="4"/>
      <c r="AC31" s="4"/>
      <c r="AD31" s="4"/>
    </row>
    <row r="32" spans="1:35" ht="45.75" customHeight="1">
      <c r="A32" s="30">
        <f>A30+1</f>
        <v>16</v>
      </c>
      <c r="B32" s="30" t="s">
        <v>24</v>
      </c>
      <c r="C32" s="71" t="s">
        <v>73</v>
      </c>
      <c r="D32" s="83" t="s">
        <v>52</v>
      </c>
      <c r="E32" s="50">
        <v>7</v>
      </c>
      <c r="F32" s="51">
        <v>8</v>
      </c>
      <c r="G32" s="51">
        <v>7</v>
      </c>
      <c r="H32" s="52">
        <f aca="true" t="shared" si="36" ref="H32:H42">E32+F32+G32</f>
        <v>22</v>
      </c>
      <c r="I32" s="53">
        <v>7</v>
      </c>
      <c r="J32" s="54">
        <v>8</v>
      </c>
      <c r="K32" s="54">
        <v>7.5</v>
      </c>
      <c r="L32" s="55">
        <f aca="true" t="shared" si="37" ref="L32:L42">I32+J32+K32</f>
        <v>22.5</v>
      </c>
      <c r="M32" s="50">
        <v>7.5</v>
      </c>
      <c r="N32" s="54">
        <v>8.5</v>
      </c>
      <c r="O32" s="54">
        <v>7</v>
      </c>
      <c r="P32" s="52">
        <f aca="true" t="shared" si="38" ref="P32:P42">M32+N32+O32</f>
        <v>23</v>
      </c>
      <c r="Q32" s="37">
        <f aca="true" t="shared" si="39" ref="Q32:Q42">(H32+L32+P32)/3</f>
        <v>22.5</v>
      </c>
      <c r="R32" s="77" t="str">
        <f>VLOOKUP(AC32,'Judging Data Entry - Print'!$AC$2:$AD$6,2,FALSE)</f>
        <v>HM</v>
      </c>
      <c r="S32" s="65" t="s">
        <v>185</v>
      </c>
      <c r="U32" s="4" t="b">
        <f aca="true" t="shared" si="40" ref="U32:U42">AND($U$44&lt;22,Q32=$U$44)</f>
        <v>0</v>
      </c>
      <c r="V32" s="4">
        <f aca="true" t="shared" si="41" ref="V32:V42">IF(U32=TRUE,1,0)</f>
        <v>0</v>
      </c>
      <c r="W32" s="4" t="b">
        <f aca="true" t="shared" si="42" ref="W32:W42">AND($U$31=0,Q32&gt;21.99)</f>
        <v>1</v>
      </c>
      <c r="X32" s="4">
        <f aca="true" t="shared" si="43" ref="X32:X42">IF(W32=TRUE,1,0)</f>
        <v>1</v>
      </c>
      <c r="Y32" s="4" t="b">
        <f aca="true" t="shared" si="44" ref="Y32:Y42">AND($U$31=0,Q32=$Y$44)</f>
        <v>0</v>
      </c>
      <c r="Z32" s="4">
        <f aca="true" t="shared" si="45" ref="Z32:Z42">IF(Y32=TRUE,2,0)</f>
        <v>0</v>
      </c>
      <c r="AA32" s="4" t="b">
        <f aca="true" t="shared" si="46" ref="AA32:AA42">AND(AC32=MAX($AC$32:$AC$43))</f>
        <v>0</v>
      </c>
      <c r="AB32" s="4">
        <f aca="true" t="shared" si="47" ref="AB32:AB42">IF(AA32=TRUE,1,0)</f>
        <v>0</v>
      </c>
      <c r="AC32" s="4">
        <f aca="true" t="shared" si="48" ref="AC32:AC42">U32+(W32*2)+X32+Y32+Z32</f>
        <v>3</v>
      </c>
      <c r="AE32" s="38">
        <f aca="true" t="shared" si="49" ref="AE32:AE42">Q32</f>
        <v>22.5</v>
      </c>
      <c r="AG32" s="39" t="str">
        <f aca="true" t="shared" si="50" ref="AG32:AG42">CONCATENATE("Score: ",ROUND(Q32,1),"/30")</f>
        <v>Score: 22.5/30</v>
      </c>
      <c r="AH32" s="39" t="str">
        <f aca="true" t="shared" si="51" ref="AH32:AH42">IF(R32="HM","Honorable Mention",IF(R32="PM","Print of the Month",""))</f>
        <v>Honorable Mention</v>
      </c>
      <c r="AI32" s="3" t="str">
        <f aca="true" t="shared" si="52" ref="AI32:AI42">CONCATENATE("'",C32,"'"," by ",D32,CHAR(10),AG32,CHAR(10),AH32,CHAR(10),"Judges Comments: ",S32)</f>
        <v>'Autumn Gold' by Barry Singer
Score: 22.5/30
Honorable Mention
Judges Comments: strong image, nice texture and color in the leaves, composition could be improved by leaving more space on the right side and bottom</v>
      </c>
    </row>
    <row r="33" spans="1:35" ht="45.75" customHeight="1">
      <c r="A33" s="30">
        <f>A32+1</f>
        <v>17</v>
      </c>
      <c r="B33" s="30" t="s">
        <v>24</v>
      </c>
      <c r="C33" s="71" t="s">
        <v>74</v>
      </c>
      <c r="D33" s="83" t="s">
        <v>53</v>
      </c>
      <c r="E33" s="50">
        <v>7</v>
      </c>
      <c r="F33" s="51">
        <v>6.5</v>
      </c>
      <c r="G33" s="51">
        <v>7</v>
      </c>
      <c r="H33" s="52">
        <f t="shared" si="36"/>
        <v>20.5</v>
      </c>
      <c r="I33" s="53">
        <v>7</v>
      </c>
      <c r="J33" s="54">
        <v>7</v>
      </c>
      <c r="K33" s="54">
        <v>7</v>
      </c>
      <c r="L33" s="55">
        <f t="shared" si="37"/>
        <v>21</v>
      </c>
      <c r="M33" s="50">
        <v>7</v>
      </c>
      <c r="N33" s="54">
        <v>6.5</v>
      </c>
      <c r="O33" s="54">
        <v>7</v>
      </c>
      <c r="P33" s="52">
        <f t="shared" si="38"/>
        <v>20.5</v>
      </c>
      <c r="Q33" s="37">
        <f t="shared" si="39"/>
        <v>20.666666666666668</v>
      </c>
      <c r="R33" s="77" t="str">
        <f>VLOOKUP(AC33,'Judging Data Entry - Print'!$AC$2:$AD$6,2,FALSE)</f>
        <v> </v>
      </c>
      <c r="S33" s="66" t="s">
        <v>186</v>
      </c>
      <c r="U33" s="4" t="b">
        <f t="shared" si="40"/>
        <v>0</v>
      </c>
      <c r="V33" s="4">
        <f t="shared" si="41"/>
        <v>0</v>
      </c>
      <c r="W33" s="4" t="b">
        <f t="shared" si="42"/>
        <v>0</v>
      </c>
      <c r="X33" s="4">
        <f t="shared" si="43"/>
        <v>0</v>
      </c>
      <c r="Y33" s="4" t="b">
        <f t="shared" si="44"/>
        <v>0</v>
      </c>
      <c r="Z33" s="4">
        <f t="shared" si="45"/>
        <v>0</v>
      </c>
      <c r="AA33" s="4" t="b">
        <f t="shared" si="46"/>
        <v>0</v>
      </c>
      <c r="AB33" s="4">
        <f t="shared" si="47"/>
        <v>0</v>
      </c>
      <c r="AC33" s="4">
        <f t="shared" si="48"/>
        <v>0</v>
      </c>
      <c r="AE33" s="38">
        <f t="shared" si="49"/>
        <v>20.666666666666668</v>
      </c>
      <c r="AG33" s="39" t="str">
        <f t="shared" si="50"/>
        <v>Score: 20.7/30</v>
      </c>
      <c r="AH33" s="39">
        <f t="shared" si="51"/>
      </c>
      <c r="AI33" s="3" t="str">
        <f t="shared" si="52"/>
        <v>'Autumn Splendor' by Gordon Sukut
Score: 20.7/30
Judges Comments: gives off a patriotic feel, nice composition with leaf in bottom third, reds feel a little oversaturated although colors are great, a busy image - perhaps a different angle might draw out a simpler subject</v>
      </c>
    </row>
    <row r="34" spans="1:35" ht="45.75" customHeight="1">
      <c r="A34" s="30">
        <f aca="true" t="shared" si="53" ref="A34:A42">A33+1</f>
        <v>18</v>
      </c>
      <c r="B34" s="30" t="s">
        <v>24</v>
      </c>
      <c r="C34" s="71" t="s">
        <v>75</v>
      </c>
      <c r="D34" s="83" t="s">
        <v>34</v>
      </c>
      <c r="E34" s="50">
        <v>7</v>
      </c>
      <c r="F34" s="51">
        <v>7</v>
      </c>
      <c r="G34" s="51">
        <v>7</v>
      </c>
      <c r="H34" s="52">
        <f t="shared" si="36"/>
        <v>21</v>
      </c>
      <c r="I34" s="53">
        <v>7.5</v>
      </c>
      <c r="J34" s="54">
        <v>7</v>
      </c>
      <c r="K34" s="54">
        <v>7</v>
      </c>
      <c r="L34" s="55">
        <f t="shared" si="37"/>
        <v>21.5</v>
      </c>
      <c r="M34" s="50">
        <v>7</v>
      </c>
      <c r="N34" s="54">
        <v>7</v>
      </c>
      <c r="O34" s="54">
        <v>7</v>
      </c>
      <c r="P34" s="52">
        <f t="shared" si="38"/>
        <v>21</v>
      </c>
      <c r="Q34" s="37">
        <f t="shared" si="39"/>
        <v>21.166666666666668</v>
      </c>
      <c r="R34" s="77" t="str">
        <f>VLOOKUP(AC34,'Judging Data Entry - Print'!$AC$2:$AD$6,2,FALSE)</f>
        <v> </v>
      </c>
      <c r="S34" s="66" t="s">
        <v>187</v>
      </c>
      <c r="U34" s="4" t="b">
        <f t="shared" si="40"/>
        <v>0</v>
      </c>
      <c r="V34" s="4">
        <f t="shared" si="41"/>
        <v>0</v>
      </c>
      <c r="W34" s="4" t="b">
        <f t="shared" si="42"/>
        <v>0</v>
      </c>
      <c r="X34" s="4">
        <f t="shared" si="43"/>
        <v>0</v>
      </c>
      <c r="Y34" s="4" t="b">
        <f t="shared" si="44"/>
        <v>0</v>
      </c>
      <c r="Z34" s="4">
        <f t="shared" si="45"/>
        <v>0</v>
      </c>
      <c r="AA34" s="4" t="b">
        <f t="shared" si="46"/>
        <v>0</v>
      </c>
      <c r="AB34" s="4">
        <f t="shared" si="47"/>
        <v>0</v>
      </c>
      <c r="AC34" s="4">
        <f t="shared" si="48"/>
        <v>0</v>
      </c>
      <c r="AE34" s="38">
        <f t="shared" si="49"/>
        <v>21.166666666666668</v>
      </c>
      <c r="AG34" s="39" t="str">
        <f t="shared" si="50"/>
        <v>Score: 21.2/30</v>
      </c>
      <c r="AH34" s="39">
        <f t="shared" si="51"/>
      </c>
      <c r="AI34" s="3" t="str">
        <f t="shared" si="52"/>
        <v>'Baby, It's Cold Outside' by Cathy Anderson
Score: 21.2/30
Judges Comments: interesting composition, snow is nice and sharp, good depth of field, subject matter (dirty snow) not the most interesting</v>
      </c>
    </row>
    <row r="35" spans="1:35" ht="45.75" customHeight="1">
      <c r="A35" s="30">
        <f t="shared" si="53"/>
        <v>19</v>
      </c>
      <c r="B35" s="30" t="s">
        <v>24</v>
      </c>
      <c r="C35" s="71" t="s">
        <v>76</v>
      </c>
      <c r="D35" s="83" t="s">
        <v>77</v>
      </c>
      <c r="E35" s="50">
        <v>7.5</v>
      </c>
      <c r="F35" s="51">
        <v>7</v>
      </c>
      <c r="G35" s="51">
        <v>8</v>
      </c>
      <c r="H35" s="52">
        <f t="shared" si="36"/>
        <v>22.5</v>
      </c>
      <c r="I35" s="53">
        <v>7</v>
      </c>
      <c r="J35" s="54">
        <v>6</v>
      </c>
      <c r="K35" s="54">
        <v>8</v>
      </c>
      <c r="L35" s="55">
        <f t="shared" si="37"/>
        <v>21</v>
      </c>
      <c r="M35" s="50">
        <v>8</v>
      </c>
      <c r="N35" s="54">
        <v>8</v>
      </c>
      <c r="O35" s="54">
        <v>8</v>
      </c>
      <c r="P35" s="52">
        <f t="shared" si="38"/>
        <v>24</v>
      </c>
      <c r="Q35" s="37">
        <f t="shared" si="39"/>
        <v>22.5</v>
      </c>
      <c r="R35" s="77" t="str">
        <f>VLOOKUP(AC35,'Judging Data Entry - Print'!$AC$2:$AD$6,2,FALSE)</f>
        <v>HM</v>
      </c>
      <c r="S35" s="66" t="s">
        <v>188</v>
      </c>
      <c r="U35" s="4" t="b">
        <f t="shared" si="40"/>
        <v>0</v>
      </c>
      <c r="V35" s="4">
        <f t="shared" si="41"/>
        <v>0</v>
      </c>
      <c r="W35" s="4" t="b">
        <f t="shared" si="42"/>
        <v>1</v>
      </c>
      <c r="X35" s="4">
        <f t="shared" si="43"/>
        <v>1</v>
      </c>
      <c r="Y35" s="4" t="b">
        <f t="shared" si="44"/>
        <v>0</v>
      </c>
      <c r="Z35" s="4">
        <f t="shared" si="45"/>
        <v>0</v>
      </c>
      <c r="AA35" s="4" t="b">
        <f t="shared" si="46"/>
        <v>0</v>
      </c>
      <c r="AB35" s="4">
        <f t="shared" si="47"/>
        <v>0</v>
      </c>
      <c r="AC35" s="4">
        <f t="shared" si="48"/>
        <v>3</v>
      </c>
      <c r="AE35" s="38">
        <f t="shared" si="49"/>
        <v>22.5</v>
      </c>
      <c r="AG35" s="39" t="str">
        <f t="shared" si="50"/>
        <v>Score: 22.5/30</v>
      </c>
      <c r="AH35" s="39" t="str">
        <f t="shared" si="51"/>
        <v>Honorable Mention</v>
      </c>
      <c r="AI35" s="3" t="str">
        <f t="shared" si="52"/>
        <v>'Bee in Flower' by Gerald Hammerling
Score: 22.5/30
Honorable Mention
Judges Comments: amazing vibrant colors, nicely centered, seems oversaturated for this category, weak title for such a strong image</v>
      </c>
    </row>
    <row r="36" spans="1:35" ht="45.75" customHeight="1">
      <c r="A36" s="30">
        <f t="shared" si="53"/>
        <v>20</v>
      </c>
      <c r="B36" s="30" t="s">
        <v>24</v>
      </c>
      <c r="C36" s="71" t="s">
        <v>78</v>
      </c>
      <c r="D36" s="83" t="s">
        <v>55</v>
      </c>
      <c r="E36" s="50">
        <v>8.5</v>
      </c>
      <c r="F36" s="51">
        <v>8</v>
      </c>
      <c r="G36" s="51">
        <v>8</v>
      </c>
      <c r="H36" s="52">
        <f t="shared" si="36"/>
        <v>24.5</v>
      </c>
      <c r="I36" s="53">
        <v>8.5</v>
      </c>
      <c r="J36" s="54">
        <v>7.5</v>
      </c>
      <c r="K36" s="54">
        <v>8.5</v>
      </c>
      <c r="L36" s="55">
        <f t="shared" si="37"/>
        <v>24.5</v>
      </c>
      <c r="M36" s="50">
        <v>8.5</v>
      </c>
      <c r="N36" s="54">
        <v>8</v>
      </c>
      <c r="O36" s="54">
        <v>8.5</v>
      </c>
      <c r="P36" s="52">
        <f t="shared" si="38"/>
        <v>25</v>
      </c>
      <c r="Q36" s="37">
        <f t="shared" si="39"/>
        <v>24.666666666666668</v>
      </c>
      <c r="R36" s="77" t="str">
        <f>VLOOKUP(AC36,'Judging Data Entry - Print'!$AC$2:$AD$6,2,FALSE)</f>
        <v>HM</v>
      </c>
      <c r="S36" s="66" t="s">
        <v>189</v>
      </c>
      <c r="U36" s="4" t="b">
        <f t="shared" si="40"/>
        <v>0</v>
      </c>
      <c r="V36" s="4">
        <f t="shared" si="41"/>
        <v>0</v>
      </c>
      <c r="W36" s="4" t="b">
        <f t="shared" si="42"/>
        <v>1</v>
      </c>
      <c r="X36" s="4">
        <f t="shared" si="43"/>
        <v>1</v>
      </c>
      <c r="Y36" s="4" t="b">
        <f t="shared" si="44"/>
        <v>0</v>
      </c>
      <c r="Z36" s="4">
        <f t="shared" si="45"/>
        <v>0</v>
      </c>
      <c r="AA36" s="4" t="b">
        <f t="shared" si="46"/>
        <v>0</v>
      </c>
      <c r="AB36" s="4">
        <f t="shared" si="47"/>
        <v>0</v>
      </c>
      <c r="AC36" s="4">
        <f t="shared" si="48"/>
        <v>3</v>
      </c>
      <c r="AE36" s="38">
        <f t="shared" si="49"/>
        <v>24.666666666666668</v>
      </c>
      <c r="AG36" s="39" t="str">
        <f t="shared" si="50"/>
        <v>Score: 24.7/30</v>
      </c>
      <c r="AH36" s="39" t="str">
        <f t="shared" si="51"/>
        <v>Honorable Mention</v>
      </c>
      <c r="AI36" s="3" t="str">
        <f t="shared" si="52"/>
        <v>'Behind the Cottage' by Brian Yurkowski
Score: 24.7/30
Honorable Mention
Judges Comments: great composition, square format good choice, great depth of field, good choice of paper (glossy), some minor distractions in the background</v>
      </c>
    </row>
    <row r="37" spans="1:35" ht="45.75" customHeight="1">
      <c r="A37" s="30">
        <f t="shared" si="53"/>
        <v>21</v>
      </c>
      <c r="B37" s="30" t="s">
        <v>24</v>
      </c>
      <c r="C37" s="71" t="s">
        <v>79</v>
      </c>
      <c r="D37" s="83" t="s">
        <v>49</v>
      </c>
      <c r="E37" s="50">
        <v>8</v>
      </c>
      <c r="F37" s="51">
        <v>7</v>
      </c>
      <c r="G37" s="51">
        <v>7</v>
      </c>
      <c r="H37" s="52">
        <f t="shared" si="36"/>
        <v>22</v>
      </c>
      <c r="I37" s="53">
        <v>8</v>
      </c>
      <c r="J37" s="54">
        <v>7</v>
      </c>
      <c r="K37" s="54">
        <v>7</v>
      </c>
      <c r="L37" s="55">
        <f t="shared" si="37"/>
        <v>22</v>
      </c>
      <c r="M37" s="50">
        <v>8</v>
      </c>
      <c r="N37" s="54">
        <v>7.5</v>
      </c>
      <c r="O37" s="54">
        <v>7.5</v>
      </c>
      <c r="P37" s="52">
        <f t="shared" si="38"/>
        <v>23</v>
      </c>
      <c r="Q37" s="37">
        <f t="shared" si="39"/>
        <v>22.333333333333332</v>
      </c>
      <c r="R37" s="77" t="str">
        <f>VLOOKUP(AC37,'Judging Data Entry - Print'!$AC$2:$AD$6,2,FALSE)</f>
        <v>HM</v>
      </c>
      <c r="S37" s="66" t="s">
        <v>276</v>
      </c>
      <c r="U37" s="4" t="b">
        <f t="shared" si="40"/>
        <v>0</v>
      </c>
      <c r="V37" s="4">
        <f t="shared" si="41"/>
        <v>0</v>
      </c>
      <c r="W37" s="4" t="b">
        <f t="shared" si="42"/>
        <v>1</v>
      </c>
      <c r="X37" s="4">
        <f t="shared" si="43"/>
        <v>1</v>
      </c>
      <c r="Y37" s="4" t="b">
        <f t="shared" si="44"/>
        <v>0</v>
      </c>
      <c r="Z37" s="4">
        <f t="shared" si="45"/>
        <v>0</v>
      </c>
      <c r="AA37" s="4" t="b">
        <f t="shared" si="46"/>
        <v>0</v>
      </c>
      <c r="AB37" s="4">
        <f t="shared" si="47"/>
        <v>0</v>
      </c>
      <c r="AC37" s="4">
        <f t="shared" si="48"/>
        <v>3</v>
      </c>
      <c r="AE37" s="38">
        <f t="shared" si="49"/>
        <v>22.333333333333332</v>
      </c>
      <c r="AG37" s="39" t="str">
        <f t="shared" si="50"/>
        <v>Score: 22.3/30</v>
      </c>
      <c r="AH37" s="39" t="str">
        <f t="shared" si="51"/>
        <v>Honorable Mention</v>
      </c>
      <c r="AI37" s="3" t="str">
        <f t="shared" si="52"/>
        <v>'Feeding Time' by Dale Read
Score: 22.3/30
Honorable Mention
Judges Comments: weak title (needs a worm in the beak), good capture of a typical backyard bird, crop off top 1/4 inch</v>
      </c>
    </row>
    <row r="38" spans="1:35" ht="45.75" customHeight="1">
      <c r="A38" s="30">
        <f t="shared" si="53"/>
        <v>22</v>
      </c>
      <c r="B38" s="30" t="s">
        <v>24</v>
      </c>
      <c r="C38" s="71" t="s">
        <v>80</v>
      </c>
      <c r="D38" s="83" t="s">
        <v>43</v>
      </c>
      <c r="E38" s="50">
        <v>8</v>
      </c>
      <c r="F38" s="51">
        <v>8</v>
      </c>
      <c r="G38" s="51">
        <v>8</v>
      </c>
      <c r="H38" s="52">
        <f t="shared" si="36"/>
        <v>24</v>
      </c>
      <c r="I38" s="53">
        <v>7.5</v>
      </c>
      <c r="J38" s="54">
        <v>8.5</v>
      </c>
      <c r="K38" s="54">
        <v>8</v>
      </c>
      <c r="L38" s="55">
        <f t="shared" si="37"/>
        <v>24</v>
      </c>
      <c r="M38" s="50">
        <v>8</v>
      </c>
      <c r="N38" s="54">
        <v>8.5</v>
      </c>
      <c r="O38" s="54">
        <v>7.5</v>
      </c>
      <c r="P38" s="52">
        <f t="shared" si="38"/>
        <v>24</v>
      </c>
      <c r="Q38" s="37">
        <f t="shared" si="39"/>
        <v>24</v>
      </c>
      <c r="R38" s="77" t="str">
        <f>VLOOKUP(AC38,'Judging Data Entry - Print'!$AC$2:$AD$6,2,FALSE)</f>
        <v>HM</v>
      </c>
      <c r="S38" s="66" t="s">
        <v>190</v>
      </c>
      <c r="U38" s="4" t="b">
        <f t="shared" si="40"/>
        <v>0</v>
      </c>
      <c r="V38" s="4">
        <f t="shared" si="41"/>
        <v>0</v>
      </c>
      <c r="W38" s="4" t="b">
        <f t="shared" si="42"/>
        <v>1</v>
      </c>
      <c r="X38" s="4">
        <f t="shared" si="43"/>
        <v>1</v>
      </c>
      <c r="Y38" s="4" t="b">
        <f t="shared" si="44"/>
        <v>0</v>
      </c>
      <c r="Z38" s="4">
        <f t="shared" si="45"/>
        <v>0</v>
      </c>
      <c r="AA38" s="4" t="b">
        <f t="shared" si="46"/>
        <v>0</v>
      </c>
      <c r="AB38" s="4">
        <f t="shared" si="47"/>
        <v>0</v>
      </c>
      <c r="AC38" s="4">
        <f t="shared" si="48"/>
        <v>3</v>
      </c>
      <c r="AE38" s="38">
        <f t="shared" si="49"/>
        <v>24</v>
      </c>
      <c r="AG38" s="39" t="str">
        <f t="shared" si="50"/>
        <v>Score: 24/30</v>
      </c>
      <c r="AH38" s="39" t="str">
        <f t="shared" si="51"/>
        <v>Honorable Mention</v>
      </c>
      <c r="AI38" s="3" t="str">
        <f t="shared" si="52"/>
        <v>'Hey Lily' by Bruce Guenter
Score: 24/30
Honorable Mention
Judges Comments: awesome lighting, love the bokeh, good title, purple perhaps a little distracting, put some more space around it, make the image larger</v>
      </c>
    </row>
    <row r="39" spans="1:35" ht="45.75" customHeight="1">
      <c r="A39" s="30">
        <f t="shared" si="53"/>
        <v>23</v>
      </c>
      <c r="B39" s="30" t="s">
        <v>24</v>
      </c>
      <c r="C39" s="71" t="s">
        <v>81</v>
      </c>
      <c r="D39" s="83" t="s">
        <v>40</v>
      </c>
      <c r="E39" s="50">
        <v>8</v>
      </c>
      <c r="F39" s="51">
        <v>7</v>
      </c>
      <c r="G39" s="51">
        <v>7</v>
      </c>
      <c r="H39" s="52">
        <f t="shared" si="36"/>
        <v>22</v>
      </c>
      <c r="I39" s="53">
        <v>7.5</v>
      </c>
      <c r="J39" s="54">
        <v>7</v>
      </c>
      <c r="K39" s="54">
        <v>7.5</v>
      </c>
      <c r="L39" s="55">
        <f t="shared" si="37"/>
        <v>22</v>
      </c>
      <c r="M39" s="50">
        <v>7.5</v>
      </c>
      <c r="N39" s="54">
        <v>8</v>
      </c>
      <c r="O39" s="54">
        <v>7</v>
      </c>
      <c r="P39" s="52">
        <f t="shared" si="38"/>
        <v>22.5</v>
      </c>
      <c r="Q39" s="37">
        <f t="shared" si="39"/>
        <v>22.166666666666668</v>
      </c>
      <c r="R39" s="77" t="str">
        <f>VLOOKUP(AC39,'Judging Data Entry - Print'!$AC$2:$AD$6,2,FALSE)</f>
        <v>HM</v>
      </c>
      <c r="S39" s="66" t="s">
        <v>191</v>
      </c>
      <c r="U39" s="4" t="b">
        <f t="shared" si="40"/>
        <v>0</v>
      </c>
      <c r="V39" s="4">
        <f t="shared" si="41"/>
        <v>0</v>
      </c>
      <c r="W39" s="4" t="b">
        <f t="shared" si="42"/>
        <v>1</v>
      </c>
      <c r="X39" s="4">
        <f t="shared" si="43"/>
        <v>1</v>
      </c>
      <c r="Y39" s="4" t="b">
        <f t="shared" si="44"/>
        <v>0</v>
      </c>
      <c r="Z39" s="4">
        <f t="shared" si="45"/>
        <v>0</v>
      </c>
      <c r="AA39" s="4" t="b">
        <f t="shared" si="46"/>
        <v>0</v>
      </c>
      <c r="AB39" s="4">
        <f t="shared" si="47"/>
        <v>0</v>
      </c>
      <c r="AC39" s="4">
        <f t="shared" si="48"/>
        <v>3</v>
      </c>
      <c r="AE39" s="38">
        <f t="shared" si="49"/>
        <v>22.166666666666668</v>
      </c>
      <c r="AG39" s="39" t="str">
        <f t="shared" si="50"/>
        <v>Score: 22.2/30</v>
      </c>
      <c r="AH39" s="39" t="str">
        <f t="shared" si="51"/>
        <v>Honorable Mention</v>
      </c>
      <c r="AI39" s="3" t="str">
        <f t="shared" si="52"/>
        <v>'Pretty in Pink' by Michael Cuggy
Score: 22.2/30
Honorable Mention
Judges Comments: nice soft warm composition with a great background, seems a bit soft - would be nice to see more in focus (perhaps use art paper)</v>
      </c>
    </row>
    <row r="40" spans="1:35" ht="45.75" customHeight="1">
      <c r="A40" s="30">
        <f t="shared" si="53"/>
        <v>24</v>
      </c>
      <c r="B40" s="30" t="s">
        <v>24</v>
      </c>
      <c r="C40" s="71" t="s">
        <v>82</v>
      </c>
      <c r="D40" s="83" t="s">
        <v>83</v>
      </c>
      <c r="E40" s="50">
        <v>8.5</v>
      </c>
      <c r="F40" s="51">
        <v>8.5</v>
      </c>
      <c r="G40" s="51">
        <v>7.5</v>
      </c>
      <c r="H40" s="52">
        <f t="shared" si="36"/>
        <v>24.5</v>
      </c>
      <c r="I40" s="53">
        <v>8.5</v>
      </c>
      <c r="J40" s="54">
        <v>8.5</v>
      </c>
      <c r="K40" s="54">
        <v>8</v>
      </c>
      <c r="L40" s="55">
        <f t="shared" si="37"/>
        <v>25</v>
      </c>
      <c r="M40" s="50">
        <v>8.5</v>
      </c>
      <c r="N40" s="54">
        <v>8.5</v>
      </c>
      <c r="O40" s="54">
        <v>7.5</v>
      </c>
      <c r="P40" s="52">
        <f t="shared" si="38"/>
        <v>24.5</v>
      </c>
      <c r="Q40" s="37">
        <f t="shared" si="39"/>
        <v>24.666666666666668</v>
      </c>
      <c r="R40" s="77" t="str">
        <f>VLOOKUP(AC40,'Judging Data Entry - Print'!$AC$2:$AD$6,2,FALSE)</f>
        <v>HM</v>
      </c>
      <c r="S40" s="66" t="s">
        <v>192</v>
      </c>
      <c r="U40" s="4" t="b">
        <f t="shared" si="40"/>
        <v>0</v>
      </c>
      <c r="V40" s="4">
        <f t="shared" si="41"/>
        <v>0</v>
      </c>
      <c r="W40" s="4" t="b">
        <f t="shared" si="42"/>
        <v>1</v>
      </c>
      <c r="X40" s="4">
        <f t="shared" si="43"/>
        <v>1</v>
      </c>
      <c r="Y40" s="4" t="b">
        <f t="shared" si="44"/>
        <v>0</v>
      </c>
      <c r="Z40" s="4">
        <f t="shared" si="45"/>
        <v>0</v>
      </c>
      <c r="AA40" s="4" t="b">
        <f t="shared" si="46"/>
        <v>0</v>
      </c>
      <c r="AB40" s="4">
        <f t="shared" si="47"/>
        <v>0</v>
      </c>
      <c r="AC40" s="4">
        <f t="shared" si="48"/>
        <v>3</v>
      </c>
      <c r="AE40" s="38">
        <f t="shared" si="49"/>
        <v>24.666666666666668</v>
      </c>
      <c r="AG40" s="39" t="str">
        <f t="shared" si="50"/>
        <v>Score: 24.7/30</v>
      </c>
      <c r="AH40" s="39" t="str">
        <f t="shared" si="51"/>
        <v>Honorable Mention</v>
      </c>
      <c r="AI40" s="3" t="str">
        <f t="shared" si="52"/>
        <v>'Reaching Out' by Lorilee Guenter
Score: 24.7/30
Honorable Mention
Judges Comments: fascinating capture of and interesting subject, good diagonals and flow, nice colors and sharpness</v>
      </c>
    </row>
    <row r="41" spans="1:35" ht="45.75" customHeight="1">
      <c r="A41" s="30">
        <f t="shared" si="53"/>
        <v>25</v>
      </c>
      <c r="B41" s="30" t="s">
        <v>24</v>
      </c>
      <c r="C41" s="89" t="s">
        <v>84</v>
      </c>
      <c r="D41" s="90" t="s">
        <v>38</v>
      </c>
      <c r="E41" s="99">
        <v>8.5</v>
      </c>
      <c r="F41" s="100">
        <v>8.5</v>
      </c>
      <c r="G41" s="100">
        <v>8.5</v>
      </c>
      <c r="H41" s="101">
        <f t="shared" si="36"/>
        <v>25.5</v>
      </c>
      <c r="I41" s="102">
        <v>8.5</v>
      </c>
      <c r="J41" s="103">
        <v>8.5</v>
      </c>
      <c r="K41" s="103">
        <v>8.5</v>
      </c>
      <c r="L41" s="104">
        <f t="shared" si="37"/>
        <v>25.5</v>
      </c>
      <c r="M41" s="99">
        <v>8</v>
      </c>
      <c r="N41" s="103">
        <v>8.5</v>
      </c>
      <c r="O41" s="103">
        <v>8.5</v>
      </c>
      <c r="P41" s="101">
        <f t="shared" si="38"/>
        <v>25</v>
      </c>
      <c r="Q41" s="96">
        <f t="shared" si="39"/>
        <v>25.333333333333332</v>
      </c>
      <c r="R41" s="97" t="str">
        <f>VLOOKUP(AC41,'Judging Data Entry - Print'!$AC$2:$AD$6,2,FALSE)</f>
        <v>PM</v>
      </c>
      <c r="S41" s="105" t="s">
        <v>193</v>
      </c>
      <c r="U41" s="4" t="b">
        <f t="shared" si="40"/>
        <v>0</v>
      </c>
      <c r="V41" s="4">
        <f t="shared" si="41"/>
        <v>0</v>
      </c>
      <c r="W41" s="4" t="b">
        <f t="shared" si="42"/>
        <v>1</v>
      </c>
      <c r="X41" s="4">
        <f t="shared" si="43"/>
        <v>1</v>
      </c>
      <c r="Y41" s="4" t="b">
        <f t="shared" si="44"/>
        <v>1</v>
      </c>
      <c r="Z41" s="4">
        <f t="shared" si="45"/>
        <v>2</v>
      </c>
      <c r="AA41" s="4" t="b">
        <f t="shared" si="46"/>
        <v>1</v>
      </c>
      <c r="AB41" s="4">
        <f t="shared" si="47"/>
        <v>1</v>
      </c>
      <c r="AC41" s="4">
        <f t="shared" si="48"/>
        <v>6</v>
      </c>
      <c r="AE41" s="38">
        <f t="shared" si="49"/>
        <v>25.333333333333332</v>
      </c>
      <c r="AG41" s="39" t="str">
        <f t="shared" si="50"/>
        <v>Score: 25.3/30</v>
      </c>
      <c r="AH41" s="39" t="str">
        <f t="shared" si="51"/>
        <v>Print of the Month</v>
      </c>
      <c r="AI41" s="3" t="str">
        <f t="shared" si="52"/>
        <v>'Soon to Bloom' by Jamie Cleveland
Score: 25.3/30
Print of the Month
Judges Comments: love how the leaves are nesting the blossom, good sharp detail, perhaps a square crop might work equally as well, great composition, great background, nice big bold print</v>
      </c>
    </row>
    <row r="42" spans="1:35" ht="45.75" customHeight="1">
      <c r="A42" s="30">
        <f t="shared" si="53"/>
        <v>26</v>
      </c>
      <c r="B42" s="30" t="s">
        <v>24</v>
      </c>
      <c r="C42" s="71" t="s">
        <v>85</v>
      </c>
      <c r="D42" s="83" t="s">
        <v>63</v>
      </c>
      <c r="E42" s="50">
        <v>8.5</v>
      </c>
      <c r="F42" s="51">
        <v>8.5</v>
      </c>
      <c r="G42" s="51">
        <v>8</v>
      </c>
      <c r="H42" s="52">
        <f t="shared" si="36"/>
        <v>25</v>
      </c>
      <c r="I42" s="53">
        <v>8</v>
      </c>
      <c r="J42" s="54">
        <v>9</v>
      </c>
      <c r="K42" s="54">
        <v>8.5</v>
      </c>
      <c r="L42" s="55">
        <f t="shared" si="37"/>
        <v>25.5</v>
      </c>
      <c r="M42" s="50">
        <v>8</v>
      </c>
      <c r="N42" s="54">
        <v>8</v>
      </c>
      <c r="O42" s="54">
        <v>8</v>
      </c>
      <c r="P42" s="52">
        <f t="shared" si="38"/>
        <v>24</v>
      </c>
      <c r="Q42" s="37">
        <f t="shared" si="39"/>
        <v>24.833333333333332</v>
      </c>
      <c r="R42" s="77" t="str">
        <f>VLOOKUP(AC42,'Judging Data Entry - Print'!$AC$2:$AD$6,2,FALSE)</f>
        <v>HM</v>
      </c>
      <c r="S42" s="88" t="s">
        <v>194</v>
      </c>
      <c r="U42" s="4" t="b">
        <f t="shared" si="40"/>
        <v>0</v>
      </c>
      <c r="V42" s="4">
        <f t="shared" si="41"/>
        <v>0</v>
      </c>
      <c r="W42" s="4" t="b">
        <f t="shared" si="42"/>
        <v>1</v>
      </c>
      <c r="X42" s="4">
        <f t="shared" si="43"/>
        <v>1</v>
      </c>
      <c r="Y42" s="4" t="b">
        <f t="shared" si="44"/>
        <v>0</v>
      </c>
      <c r="Z42" s="4">
        <f t="shared" si="45"/>
        <v>0</v>
      </c>
      <c r="AA42" s="4" t="b">
        <f t="shared" si="46"/>
        <v>0</v>
      </c>
      <c r="AB42" s="4">
        <f t="shared" si="47"/>
        <v>0</v>
      </c>
      <c r="AC42" s="4">
        <f t="shared" si="48"/>
        <v>3</v>
      </c>
      <c r="AE42" s="38">
        <f t="shared" si="49"/>
        <v>24.833333333333332</v>
      </c>
      <c r="AG42" s="39" t="str">
        <f t="shared" si="50"/>
        <v>Score: 24.8/30</v>
      </c>
      <c r="AH42" s="39" t="str">
        <f t="shared" si="51"/>
        <v>Honorable Mention</v>
      </c>
      <c r="AI42" s="3" t="str">
        <f t="shared" si="52"/>
        <v>'Thanks for Posing' by Bob Anderson
Score: 24.8/30
Honorable Mention
Judges Comments: great detail throughout, awesome lighting, great composition - bold image, poor mat color choice - try black</v>
      </c>
    </row>
    <row r="43" spans="3:4" ht="20.25">
      <c r="C43" s="73"/>
      <c r="D43" s="87"/>
    </row>
    <row r="44" spans="1:25" ht="20.25">
      <c r="A44" s="2"/>
      <c r="U44" s="43" t="str">
        <f>IF(MAX(Q32:Q43)&lt;22,MAX(Q32:Q43)," ")</f>
        <v> </v>
      </c>
      <c r="V44" s="43"/>
      <c r="Y44" s="43">
        <f>IF(U44&gt;21.99,MAX(Q32:Q43)," ")</f>
        <v>25.333333333333332</v>
      </c>
    </row>
    <row r="46" ht="19.5" customHeight="1">
      <c r="C46" s="74"/>
    </row>
    <row r="47" ht="20.25">
      <c r="C47" s="75"/>
    </row>
    <row r="48" ht="20.25">
      <c r="C48" s="75"/>
    </row>
    <row r="49" ht="20.25">
      <c r="C49" s="75"/>
    </row>
    <row r="50" ht="20.25">
      <c r="C50" s="75"/>
    </row>
    <row r="51" ht="20.25">
      <c r="C51" s="76"/>
    </row>
    <row r="52" ht="20.25">
      <c r="C52" s="75"/>
    </row>
    <row r="53" ht="20.25">
      <c r="C53" s="75"/>
    </row>
    <row r="54" ht="20.25">
      <c r="C54" s="75"/>
    </row>
    <row r="55" ht="20.25">
      <c r="C55" s="75"/>
    </row>
    <row r="56" ht="20.25">
      <c r="C56" s="75"/>
    </row>
    <row r="57" ht="20.25">
      <c r="C57" s="75"/>
    </row>
    <row r="58" ht="20.25">
      <c r="C58" s="75"/>
    </row>
    <row r="59" ht="20.25">
      <c r="C59" s="75"/>
    </row>
    <row r="60" ht="27">
      <c r="C60" s="74"/>
    </row>
  </sheetData>
  <sheetProtection/>
  <mergeCells count="12">
    <mergeCell ref="T8:T10"/>
    <mergeCell ref="T18:T20"/>
    <mergeCell ref="T29:T31"/>
    <mergeCell ref="U2:V7"/>
    <mergeCell ref="W2:X7"/>
    <mergeCell ref="D3:N3"/>
    <mergeCell ref="Y2:Z7"/>
    <mergeCell ref="AA2:AA7"/>
    <mergeCell ref="E6:H6"/>
    <mergeCell ref="I6:L6"/>
    <mergeCell ref="M6:P6"/>
    <mergeCell ref="D2:N2"/>
  </mergeCells>
  <dataValidations count="1">
    <dataValidation showInputMessage="1" showErrorMessage="1" prompt="Select Name" sqref="D11:D17 D32:D42 D21:D28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="60" zoomScaleNormal="60" zoomScaleSheetLayoutView="70" zoomScalePageLayoutView="0" workbookViewId="0" topLeftCell="A1">
      <pane ySplit="5" topLeftCell="A6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8.8515625" style="1" customWidth="1"/>
    <col min="2" max="2" width="34.8515625" style="56" customWidth="1"/>
    <col min="3" max="3" width="26.7109375" style="78" customWidth="1"/>
    <col min="4" max="4" width="6.421875" style="2" customWidth="1"/>
    <col min="5" max="5" width="6.28125" style="2" customWidth="1"/>
    <col min="6" max="6" width="6.421875" style="2" customWidth="1"/>
    <col min="7" max="7" width="8.140625" style="2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56.421875" style="56" customWidth="1"/>
    <col min="19" max="16384" width="8.8515625" style="3" customWidth="1"/>
  </cols>
  <sheetData>
    <row r="1" spans="1:18" s="7" customFormat="1" ht="32.25" customHeight="1">
      <c r="A1" s="6"/>
      <c r="B1" s="57"/>
      <c r="C1" s="111" t="s">
        <v>29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6"/>
      <c r="O1" s="6"/>
      <c r="P1" s="6"/>
      <c r="Q1" s="6"/>
      <c r="R1" s="57"/>
    </row>
    <row r="2" spans="1:18" s="7" customFormat="1" ht="32.25" customHeight="1" thickBot="1">
      <c r="A2" s="6"/>
      <c r="B2" s="67"/>
      <c r="C2" s="111" t="s">
        <v>280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8"/>
      <c r="O2" s="8"/>
      <c r="P2" s="6"/>
      <c r="Q2" s="6"/>
      <c r="R2" s="57"/>
    </row>
    <row r="3" spans="2:18" ht="20.25">
      <c r="B3" s="58"/>
      <c r="C3" s="80"/>
      <c r="D3" s="13"/>
      <c r="E3" s="14"/>
      <c r="F3" s="14"/>
      <c r="G3" s="15"/>
      <c r="H3" s="13"/>
      <c r="I3" s="14"/>
      <c r="J3" s="14"/>
      <c r="K3" s="15"/>
      <c r="L3" s="13"/>
      <c r="M3" s="14"/>
      <c r="N3" s="14"/>
      <c r="O3" s="15"/>
      <c r="P3" s="16" t="s">
        <v>6</v>
      </c>
      <c r="Q3" s="17"/>
      <c r="R3" s="58"/>
    </row>
    <row r="4" spans="2:18" ht="20.25">
      <c r="B4" s="69"/>
      <c r="C4" s="81"/>
      <c r="D4" s="110" t="s">
        <v>8</v>
      </c>
      <c r="E4" s="110"/>
      <c r="F4" s="110"/>
      <c r="G4" s="110"/>
      <c r="H4" s="110" t="s">
        <v>9</v>
      </c>
      <c r="I4" s="110"/>
      <c r="J4" s="110"/>
      <c r="K4" s="110"/>
      <c r="L4" s="110" t="s">
        <v>10</v>
      </c>
      <c r="M4" s="110"/>
      <c r="N4" s="110"/>
      <c r="O4" s="110"/>
      <c r="P4" s="19" t="s">
        <v>11</v>
      </c>
      <c r="Q4" s="18"/>
      <c r="R4" s="59"/>
    </row>
    <row r="5" spans="1:18" ht="21" thickBot="1">
      <c r="A5" s="1" t="s">
        <v>13</v>
      </c>
      <c r="B5" s="70" t="s">
        <v>14</v>
      </c>
      <c r="C5" s="26" t="s">
        <v>15</v>
      </c>
      <c r="D5" s="21" t="s">
        <v>16</v>
      </c>
      <c r="E5" s="22" t="s">
        <v>16</v>
      </c>
      <c r="F5" s="22" t="s">
        <v>16</v>
      </c>
      <c r="G5" s="23" t="s">
        <v>17</v>
      </c>
      <c r="H5" s="24" t="s">
        <v>16</v>
      </c>
      <c r="I5" s="22" t="s">
        <v>16</v>
      </c>
      <c r="J5" s="22" t="s">
        <v>16</v>
      </c>
      <c r="K5" s="25" t="s">
        <v>17</v>
      </c>
      <c r="L5" s="21" t="s">
        <v>16</v>
      </c>
      <c r="M5" s="22" t="s">
        <v>16</v>
      </c>
      <c r="N5" s="22" t="s">
        <v>16</v>
      </c>
      <c r="O5" s="23" t="s">
        <v>17</v>
      </c>
      <c r="P5" s="20" t="s">
        <v>17</v>
      </c>
      <c r="Q5" s="26" t="s">
        <v>18</v>
      </c>
      <c r="R5" s="60" t="s">
        <v>19</v>
      </c>
    </row>
    <row r="6" spans="1:17" ht="11.25" customHeight="1">
      <c r="A6" s="2"/>
      <c r="B6" s="68"/>
      <c r="C6" s="79"/>
      <c r="H6" s="2"/>
      <c r="I6" s="2"/>
      <c r="J6" s="2"/>
      <c r="K6" s="2"/>
      <c r="L6" s="2"/>
      <c r="M6" s="2"/>
      <c r="N6" s="2"/>
      <c r="O6" s="2"/>
      <c r="P6" s="2"/>
      <c r="Q6" s="27"/>
    </row>
    <row r="7" spans="1:17" ht="25.5" customHeight="1">
      <c r="A7" s="12"/>
      <c r="B7" s="68" t="s">
        <v>27</v>
      </c>
      <c r="C7" s="82" t="s">
        <v>21</v>
      </c>
      <c r="D7" s="1">
        <v>7</v>
      </c>
      <c r="E7" s="1"/>
      <c r="F7" s="1"/>
      <c r="G7" s="1"/>
      <c r="Q7" s="27"/>
    </row>
    <row r="8" spans="4:17" ht="9.75" customHeight="1">
      <c r="D8" s="1"/>
      <c r="E8" s="1"/>
      <c r="F8" s="1"/>
      <c r="G8" s="1"/>
      <c r="H8" s="29"/>
      <c r="I8" s="29"/>
      <c r="J8" s="29"/>
      <c r="M8" s="29"/>
      <c r="N8" s="29"/>
      <c r="Q8" s="27"/>
    </row>
    <row r="9" spans="1:18" ht="45.75" customHeight="1">
      <c r="A9" s="30" t="s">
        <v>25</v>
      </c>
      <c r="B9" s="71" t="s">
        <v>62</v>
      </c>
      <c r="C9" s="83" t="s">
        <v>63</v>
      </c>
      <c r="D9" s="31">
        <v>7</v>
      </c>
      <c r="E9" s="32">
        <v>7</v>
      </c>
      <c r="F9" s="32">
        <v>7</v>
      </c>
      <c r="G9" s="33">
        <v>21</v>
      </c>
      <c r="H9" s="34">
        <v>7</v>
      </c>
      <c r="I9" s="35">
        <v>7</v>
      </c>
      <c r="J9" s="35">
        <v>7.5</v>
      </c>
      <c r="K9" s="33">
        <v>21.5</v>
      </c>
      <c r="L9" s="31">
        <v>7</v>
      </c>
      <c r="M9" s="36">
        <v>7</v>
      </c>
      <c r="N9" s="36">
        <v>7</v>
      </c>
      <c r="O9" s="33">
        <v>21</v>
      </c>
      <c r="P9" s="37">
        <v>21.166666666666668</v>
      </c>
      <c r="Q9" s="77" t="s">
        <v>4</v>
      </c>
      <c r="R9" s="61" t="s">
        <v>177</v>
      </c>
    </row>
    <row r="10" spans="1:18" ht="45.75" customHeight="1">
      <c r="A10" s="30" t="s">
        <v>25</v>
      </c>
      <c r="B10" s="71" t="s">
        <v>64</v>
      </c>
      <c r="C10" s="83" t="s">
        <v>34</v>
      </c>
      <c r="D10" s="31">
        <v>7</v>
      </c>
      <c r="E10" s="32">
        <v>7</v>
      </c>
      <c r="F10" s="32">
        <v>7.5</v>
      </c>
      <c r="G10" s="33">
        <v>21.5</v>
      </c>
      <c r="H10" s="34">
        <v>7</v>
      </c>
      <c r="I10" s="36">
        <v>6.5</v>
      </c>
      <c r="J10" s="36">
        <v>7</v>
      </c>
      <c r="K10" s="33">
        <v>20.5</v>
      </c>
      <c r="L10" s="31">
        <v>7</v>
      </c>
      <c r="M10" s="36">
        <v>8</v>
      </c>
      <c r="N10" s="36">
        <v>7.5</v>
      </c>
      <c r="O10" s="33">
        <v>22.5</v>
      </c>
      <c r="P10" s="37">
        <v>21.5</v>
      </c>
      <c r="Q10" s="77" t="s">
        <v>4</v>
      </c>
      <c r="R10" s="61" t="s">
        <v>234</v>
      </c>
    </row>
    <row r="11" spans="1:18" ht="45.75" customHeight="1">
      <c r="A11" s="30" t="s">
        <v>25</v>
      </c>
      <c r="B11" s="71" t="s">
        <v>60</v>
      </c>
      <c r="C11" s="83" t="s">
        <v>53</v>
      </c>
      <c r="D11" s="31">
        <v>8</v>
      </c>
      <c r="E11" s="32">
        <v>7</v>
      </c>
      <c r="F11" s="32">
        <v>7</v>
      </c>
      <c r="G11" s="33">
        <v>22</v>
      </c>
      <c r="H11" s="34">
        <v>8</v>
      </c>
      <c r="I11" s="36">
        <v>7</v>
      </c>
      <c r="J11" s="36">
        <v>6.5</v>
      </c>
      <c r="K11" s="33">
        <v>21.5</v>
      </c>
      <c r="L11" s="31">
        <v>8</v>
      </c>
      <c r="M11" s="36">
        <v>7</v>
      </c>
      <c r="N11" s="36">
        <v>7</v>
      </c>
      <c r="O11" s="33">
        <v>22</v>
      </c>
      <c r="P11" s="37">
        <v>21.833333333333332</v>
      </c>
      <c r="Q11" s="77" t="s">
        <v>4</v>
      </c>
      <c r="R11" s="61" t="s">
        <v>175</v>
      </c>
    </row>
    <row r="12" spans="1:18" ht="45.75" customHeight="1">
      <c r="A12" s="30" t="s">
        <v>25</v>
      </c>
      <c r="B12" s="71" t="s">
        <v>59</v>
      </c>
      <c r="C12" s="83" t="s">
        <v>37</v>
      </c>
      <c r="D12" s="31">
        <v>7</v>
      </c>
      <c r="E12" s="32">
        <v>8</v>
      </c>
      <c r="F12" s="32">
        <v>7.5</v>
      </c>
      <c r="G12" s="33">
        <v>22.5</v>
      </c>
      <c r="H12" s="34">
        <v>7.5</v>
      </c>
      <c r="I12" s="32">
        <v>7</v>
      </c>
      <c r="J12" s="32">
        <v>8</v>
      </c>
      <c r="K12" s="33">
        <v>22.5</v>
      </c>
      <c r="L12" s="31">
        <v>7</v>
      </c>
      <c r="M12" s="36">
        <v>8</v>
      </c>
      <c r="N12" s="36">
        <v>7.5</v>
      </c>
      <c r="O12" s="33">
        <v>22.5</v>
      </c>
      <c r="P12" s="37">
        <v>22.5</v>
      </c>
      <c r="Q12" s="77" t="s">
        <v>7</v>
      </c>
      <c r="R12" s="61" t="s">
        <v>174</v>
      </c>
    </row>
    <row r="13" spans="1:18" ht="45.75" customHeight="1">
      <c r="A13" s="30" t="s">
        <v>25</v>
      </c>
      <c r="B13" s="71" t="s">
        <v>61</v>
      </c>
      <c r="C13" s="83" t="s">
        <v>49</v>
      </c>
      <c r="D13" s="31">
        <v>7.5</v>
      </c>
      <c r="E13" s="32">
        <v>6.5</v>
      </c>
      <c r="F13" s="32">
        <v>7.5</v>
      </c>
      <c r="G13" s="33">
        <v>21.5</v>
      </c>
      <c r="H13" s="34">
        <v>8.5</v>
      </c>
      <c r="I13" s="36">
        <v>7.5</v>
      </c>
      <c r="J13" s="36">
        <v>8</v>
      </c>
      <c r="K13" s="33">
        <v>24</v>
      </c>
      <c r="L13" s="31">
        <v>8</v>
      </c>
      <c r="M13" s="36">
        <v>7</v>
      </c>
      <c r="N13" s="36">
        <v>8</v>
      </c>
      <c r="O13" s="33">
        <v>23</v>
      </c>
      <c r="P13" s="37">
        <v>22.833333333333332</v>
      </c>
      <c r="Q13" s="77" t="s">
        <v>7</v>
      </c>
      <c r="R13" s="61" t="s">
        <v>176</v>
      </c>
    </row>
    <row r="14" spans="1:18" ht="45.75" customHeight="1">
      <c r="A14" s="30" t="s">
        <v>25</v>
      </c>
      <c r="B14" s="71" t="s">
        <v>57</v>
      </c>
      <c r="C14" s="83" t="s">
        <v>39</v>
      </c>
      <c r="D14" s="31">
        <v>7.5</v>
      </c>
      <c r="E14" s="32">
        <v>8</v>
      </c>
      <c r="F14" s="32">
        <v>7.5</v>
      </c>
      <c r="G14" s="33">
        <v>23</v>
      </c>
      <c r="H14" s="34">
        <v>8</v>
      </c>
      <c r="I14" s="36">
        <v>8</v>
      </c>
      <c r="J14" s="36">
        <v>8</v>
      </c>
      <c r="K14" s="33">
        <v>24</v>
      </c>
      <c r="L14" s="31">
        <v>7</v>
      </c>
      <c r="M14" s="36">
        <v>8</v>
      </c>
      <c r="N14" s="36">
        <v>8</v>
      </c>
      <c r="O14" s="33">
        <v>23</v>
      </c>
      <c r="P14" s="37">
        <v>23.333333333333332</v>
      </c>
      <c r="Q14" s="77" t="s">
        <v>7</v>
      </c>
      <c r="R14" s="61" t="s">
        <v>173</v>
      </c>
    </row>
    <row r="15" spans="1:18" ht="45.75" customHeight="1">
      <c r="A15" s="30" t="s">
        <v>25</v>
      </c>
      <c r="B15" s="89" t="s">
        <v>58</v>
      </c>
      <c r="C15" s="90" t="s">
        <v>55</v>
      </c>
      <c r="D15" s="91">
        <v>9</v>
      </c>
      <c r="E15" s="92">
        <v>8</v>
      </c>
      <c r="F15" s="92">
        <v>8</v>
      </c>
      <c r="G15" s="93">
        <v>25</v>
      </c>
      <c r="H15" s="94">
        <v>8</v>
      </c>
      <c r="I15" s="95">
        <v>8</v>
      </c>
      <c r="J15" s="95">
        <v>8</v>
      </c>
      <c r="K15" s="93">
        <v>24</v>
      </c>
      <c r="L15" s="91">
        <v>8</v>
      </c>
      <c r="M15" s="95">
        <v>8</v>
      </c>
      <c r="N15" s="95">
        <v>7.5</v>
      </c>
      <c r="O15" s="93">
        <v>23.5</v>
      </c>
      <c r="P15" s="96">
        <v>24.166666666666668</v>
      </c>
      <c r="Q15" s="97" t="s">
        <v>12</v>
      </c>
      <c r="R15" s="98" t="s">
        <v>233</v>
      </c>
    </row>
    <row r="16" spans="1:18" ht="7.5" customHeight="1">
      <c r="A16" s="40"/>
      <c r="B16" s="62"/>
      <c r="C16" s="84"/>
      <c r="D16" s="40"/>
      <c r="E16" s="40"/>
      <c r="F16" s="40"/>
      <c r="G16" s="41"/>
      <c r="H16" s="40"/>
      <c r="I16" s="42"/>
      <c r="J16" s="42"/>
      <c r="K16" s="41"/>
      <c r="L16" s="40"/>
      <c r="M16" s="42"/>
      <c r="N16" s="42"/>
      <c r="O16" s="41"/>
      <c r="P16" s="41"/>
      <c r="Q16" s="40"/>
      <c r="R16" s="62"/>
    </row>
    <row r="17" spans="1:16" ht="30.75" customHeight="1">
      <c r="A17" s="2"/>
      <c r="B17" s="68" t="s">
        <v>28</v>
      </c>
      <c r="C17" s="82" t="s">
        <v>21</v>
      </c>
      <c r="D17" s="1">
        <v>8</v>
      </c>
      <c r="E17" s="1"/>
      <c r="F17" s="1"/>
      <c r="G17" s="39"/>
      <c r="I17" s="29"/>
      <c r="J17" s="29"/>
      <c r="K17" s="39"/>
      <c r="M17" s="29"/>
      <c r="N17" s="29"/>
      <c r="O17" s="39"/>
      <c r="P17" s="39"/>
    </row>
    <row r="18" spans="1:18" ht="7.5" customHeight="1">
      <c r="A18" s="44"/>
      <c r="B18" s="63"/>
      <c r="C18" s="85"/>
      <c r="D18" s="44"/>
      <c r="E18" s="44"/>
      <c r="F18" s="44"/>
      <c r="G18" s="45"/>
      <c r="H18" s="44"/>
      <c r="I18" s="46"/>
      <c r="J18" s="46"/>
      <c r="K18" s="45"/>
      <c r="L18" s="44"/>
      <c r="M18" s="46"/>
      <c r="N18" s="46"/>
      <c r="O18" s="45"/>
      <c r="P18" s="45"/>
      <c r="Q18" s="44"/>
      <c r="R18" s="63"/>
    </row>
    <row r="19" spans="1:18" ht="45.75" customHeight="1">
      <c r="A19" s="30" t="s">
        <v>22</v>
      </c>
      <c r="B19" s="71" t="s">
        <v>65</v>
      </c>
      <c r="C19" s="83" t="s">
        <v>52</v>
      </c>
      <c r="D19" s="31">
        <v>8</v>
      </c>
      <c r="E19" s="32">
        <v>7</v>
      </c>
      <c r="F19" s="32">
        <v>7</v>
      </c>
      <c r="G19" s="33">
        <v>22</v>
      </c>
      <c r="H19" s="35">
        <v>6</v>
      </c>
      <c r="I19" s="36">
        <v>7</v>
      </c>
      <c r="J19" s="36">
        <v>7</v>
      </c>
      <c r="K19" s="107">
        <v>20</v>
      </c>
      <c r="L19" s="108">
        <v>4</v>
      </c>
      <c r="M19" s="36">
        <v>4</v>
      </c>
      <c r="N19" s="36">
        <v>4.5</v>
      </c>
      <c r="O19" s="107">
        <v>12.5</v>
      </c>
      <c r="P19" s="37">
        <v>18.166666666666668</v>
      </c>
      <c r="Q19" s="77" t="s">
        <v>4</v>
      </c>
      <c r="R19" s="61" t="s">
        <v>275</v>
      </c>
    </row>
    <row r="20" spans="1:18" ht="45.75" customHeight="1">
      <c r="A20" s="30" t="s">
        <v>22</v>
      </c>
      <c r="B20" s="72" t="s">
        <v>69</v>
      </c>
      <c r="C20" s="83" t="s">
        <v>34</v>
      </c>
      <c r="D20" s="31">
        <v>7</v>
      </c>
      <c r="E20" s="32">
        <v>6.5</v>
      </c>
      <c r="F20" s="32">
        <v>6.5</v>
      </c>
      <c r="G20" s="33">
        <v>20</v>
      </c>
      <c r="H20" s="34">
        <v>7</v>
      </c>
      <c r="I20" s="36">
        <v>6.5</v>
      </c>
      <c r="J20" s="36">
        <v>6.5</v>
      </c>
      <c r="K20" s="33">
        <v>20</v>
      </c>
      <c r="L20" s="31">
        <v>7.5</v>
      </c>
      <c r="M20" s="36">
        <v>6.5</v>
      </c>
      <c r="N20" s="36">
        <v>7</v>
      </c>
      <c r="O20" s="33">
        <v>21</v>
      </c>
      <c r="P20" s="37">
        <v>20.333333333333332</v>
      </c>
      <c r="Q20" s="77" t="s">
        <v>4</v>
      </c>
      <c r="R20" s="61" t="s">
        <v>181</v>
      </c>
    </row>
    <row r="21" spans="1:18" ht="45.75" customHeight="1">
      <c r="A21" s="30" t="s">
        <v>22</v>
      </c>
      <c r="B21" s="71" t="s">
        <v>66</v>
      </c>
      <c r="C21" s="83" t="s">
        <v>49</v>
      </c>
      <c r="D21" s="31">
        <v>8</v>
      </c>
      <c r="E21" s="32">
        <v>7</v>
      </c>
      <c r="F21" s="32">
        <v>7</v>
      </c>
      <c r="G21" s="33">
        <v>22</v>
      </c>
      <c r="H21" s="34">
        <v>7.5</v>
      </c>
      <c r="I21" s="36">
        <v>7</v>
      </c>
      <c r="J21" s="36">
        <v>7</v>
      </c>
      <c r="K21" s="33">
        <v>21.5</v>
      </c>
      <c r="L21" s="31">
        <v>7.5</v>
      </c>
      <c r="M21" s="36">
        <v>7</v>
      </c>
      <c r="N21" s="36">
        <v>7</v>
      </c>
      <c r="O21" s="33">
        <v>21.5</v>
      </c>
      <c r="P21" s="37">
        <v>21.666666666666668</v>
      </c>
      <c r="Q21" s="77" t="s">
        <v>4</v>
      </c>
      <c r="R21" s="61" t="s">
        <v>178</v>
      </c>
    </row>
    <row r="22" spans="1:18" ht="45.75" customHeight="1">
      <c r="A22" s="30" t="s">
        <v>22</v>
      </c>
      <c r="B22" s="71" t="s">
        <v>71</v>
      </c>
      <c r="C22" s="83" t="s">
        <v>53</v>
      </c>
      <c r="D22" s="31">
        <v>8</v>
      </c>
      <c r="E22" s="32">
        <v>7</v>
      </c>
      <c r="F22" s="32">
        <v>7.5</v>
      </c>
      <c r="G22" s="33">
        <v>22.5</v>
      </c>
      <c r="H22" s="34">
        <v>7.5</v>
      </c>
      <c r="I22" s="36">
        <v>6.5</v>
      </c>
      <c r="J22" s="36">
        <v>7.5</v>
      </c>
      <c r="K22" s="33">
        <v>21.5</v>
      </c>
      <c r="L22" s="31">
        <v>7</v>
      </c>
      <c r="M22" s="36">
        <v>6.5</v>
      </c>
      <c r="N22" s="36">
        <v>7.5</v>
      </c>
      <c r="O22" s="33">
        <v>21</v>
      </c>
      <c r="P22" s="37">
        <v>21.666666666666668</v>
      </c>
      <c r="Q22" s="77" t="s">
        <v>4</v>
      </c>
      <c r="R22" s="61" t="s">
        <v>183</v>
      </c>
    </row>
    <row r="23" spans="1:18" ht="45.75" customHeight="1">
      <c r="A23" s="30" t="s">
        <v>22</v>
      </c>
      <c r="B23" s="72" t="s">
        <v>68</v>
      </c>
      <c r="C23" s="83" t="s">
        <v>43</v>
      </c>
      <c r="D23" s="31">
        <v>8</v>
      </c>
      <c r="E23" s="32">
        <v>7</v>
      </c>
      <c r="F23" s="32">
        <v>7</v>
      </c>
      <c r="G23" s="33">
        <v>22</v>
      </c>
      <c r="H23" s="34">
        <v>7.5</v>
      </c>
      <c r="I23" s="36">
        <v>7.5</v>
      </c>
      <c r="J23" s="36">
        <v>7</v>
      </c>
      <c r="K23" s="33">
        <v>22</v>
      </c>
      <c r="L23" s="31">
        <v>7.5</v>
      </c>
      <c r="M23" s="36">
        <v>7</v>
      </c>
      <c r="N23" s="36">
        <v>7.5</v>
      </c>
      <c r="O23" s="33">
        <v>22</v>
      </c>
      <c r="P23" s="37">
        <v>22</v>
      </c>
      <c r="Q23" s="77" t="s">
        <v>7</v>
      </c>
      <c r="R23" s="61" t="s">
        <v>180</v>
      </c>
    </row>
    <row r="24" spans="1:18" ht="45.75" customHeight="1">
      <c r="A24" s="30" t="s">
        <v>22</v>
      </c>
      <c r="B24" s="71" t="s">
        <v>70</v>
      </c>
      <c r="C24" s="83" t="s">
        <v>63</v>
      </c>
      <c r="D24" s="31">
        <v>7.5</v>
      </c>
      <c r="E24" s="32">
        <v>7</v>
      </c>
      <c r="F24" s="32">
        <v>8</v>
      </c>
      <c r="G24" s="33">
        <v>22.5</v>
      </c>
      <c r="H24" s="34">
        <v>8</v>
      </c>
      <c r="I24" s="36">
        <v>7.5</v>
      </c>
      <c r="J24" s="36">
        <v>7.5</v>
      </c>
      <c r="K24" s="33">
        <v>23</v>
      </c>
      <c r="L24" s="31">
        <v>7.5</v>
      </c>
      <c r="M24" s="36">
        <v>7</v>
      </c>
      <c r="N24" s="36">
        <v>8</v>
      </c>
      <c r="O24" s="33">
        <v>22.5</v>
      </c>
      <c r="P24" s="37">
        <v>22.666666666666668</v>
      </c>
      <c r="Q24" s="77" t="s">
        <v>7</v>
      </c>
      <c r="R24" s="61" t="s">
        <v>182</v>
      </c>
    </row>
    <row r="25" spans="1:18" ht="45.75" customHeight="1">
      <c r="A25" s="30" t="s">
        <v>22</v>
      </c>
      <c r="B25" s="71" t="s">
        <v>72</v>
      </c>
      <c r="C25" s="83" t="s">
        <v>37</v>
      </c>
      <c r="D25" s="31">
        <v>8</v>
      </c>
      <c r="E25" s="32">
        <v>8</v>
      </c>
      <c r="F25" s="32">
        <v>7</v>
      </c>
      <c r="G25" s="33">
        <v>23</v>
      </c>
      <c r="H25" s="34">
        <v>7</v>
      </c>
      <c r="I25" s="36">
        <v>8</v>
      </c>
      <c r="J25" s="36">
        <v>8</v>
      </c>
      <c r="K25" s="33">
        <v>23</v>
      </c>
      <c r="L25" s="31">
        <v>6.5</v>
      </c>
      <c r="M25" s="36">
        <v>7.5</v>
      </c>
      <c r="N25" s="36">
        <v>8</v>
      </c>
      <c r="O25" s="33">
        <v>22</v>
      </c>
      <c r="P25" s="37">
        <v>22.666666666666668</v>
      </c>
      <c r="Q25" s="77" t="s">
        <v>7</v>
      </c>
      <c r="R25" s="61" t="s">
        <v>184</v>
      </c>
    </row>
    <row r="26" spans="1:18" ht="45.75" customHeight="1">
      <c r="A26" s="30" t="s">
        <v>22</v>
      </c>
      <c r="B26" s="89" t="s">
        <v>67</v>
      </c>
      <c r="C26" s="90" t="s">
        <v>38</v>
      </c>
      <c r="D26" s="91">
        <v>8</v>
      </c>
      <c r="E26" s="92">
        <v>8</v>
      </c>
      <c r="F26" s="92">
        <v>8</v>
      </c>
      <c r="G26" s="93">
        <v>24</v>
      </c>
      <c r="H26" s="94">
        <v>8.5</v>
      </c>
      <c r="I26" s="95">
        <v>8.5</v>
      </c>
      <c r="J26" s="95">
        <v>7.5</v>
      </c>
      <c r="K26" s="93">
        <v>24.5</v>
      </c>
      <c r="L26" s="91">
        <v>7.5</v>
      </c>
      <c r="M26" s="95">
        <v>8</v>
      </c>
      <c r="N26" s="95">
        <v>8</v>
      </c>
      <c r="O26" s="93">
        <v>23.5</v>
      </c>
      <c r="P26" s="96">
        <v>24</v>
      </c>
      <c r="Q26" s="97" t="s">
        <v>12</v>
      </c>
      <c r="R26" s="98" t="s">
        <v>179</v>
      </c>
    </row>
    <row r="27" spans="1:18" ht="8.25" customHeight="1">
      <c r="A27" s="40"/>
      <c r="B27" s="62"/>
      <c r="C27" s="84"/>
      <c r="D27" s="40"/>
      <c r="E27" s="40"/>
      <c r="F27" s="40"/>
      <c r="G27" s="41"/>
      <c r="H27" s="40"/>
      <c r="I27" s="42"/>
      <c r="J27" s="42"/>
      <c r="K27" s="41"/>
      <c r="L27" s="40"/>
      <c r="M27" s="42"/>
      <c r="N27" s="42"/>
      <c r="O27" s="41"/>
      <c r="P27" s="41"/>
      <c r="Q27" s="47"/>
      <c r="R27" s="62"/>
    </row>
    <row r="28" spans="1:17" ht="30.75" customHeight="1">
      <c r="A28" s="2"/>
      <c r="B28" s="68" t="s">
        <v>26</v>
      </c>
      <c r="C28" s="82" t="s">
        <v>21</v>
      </c>
      <c r="D28" s="1">
        <v>11</v>
      </c>
      <c r="E28" s="1"/>
      <c r="F28" s="1"/>
      <c r="G28" s="39"/>
      <c r="K28" s="39"/>
      <c r="O28" s="39"/>
      <c r="P28" s="39"/>
      <c r="Q28" s="27"/>
    </row>
    <row r="29" spans="1:18" s="49" customFormat="1" ht="6" customHeight="1">
      <c r="A29" s="44"/>
      <c r="B29" s="64"/>
      <c r="C29" s="86"/>
      <c r="D29" s="44"/>
      <c r="E29" s="44"/>
      <c r="F29" s="44"/>
      <c r="G29" s="45"/>
      <c r="H29" s="44"/>
      <c r="I29" s="44"/>
      <c r="J29" s="44"/>
      <c r="K29" s="45"/>
      <c r="L29" s="44"/>
      <c r="M29" s="44"/>
      <c r="N29" s="44"/>
      <c r="O29" s="45"/>
      <c r="P29" s="45"/>
      <c r="Q29" s="48"/>
      <c r="R29" s="64"/>
    </row>
    <row r="30" spans="1:18" ht="45.75" customHeight="1">
      <c r="A30" s="30" t="s">
        <v>24</v>
      </c>
      <c r="B30" s="71" t="s">
        <v>74</v>
      </c>
      <c r="C30" s="83" t="s">
        <v>53</v>
      </c>
      <c r="D30" s="50">
        <v>7</v>
      </c>
      <c r="E30" s="51">
        <v>6.5</v>
      </c>
      <c r="F30" s="51">
        <v>7</v>
      </c>
      <c r="G30" s="52">
        <v>20.5</v>
      </c>
      <c r="H30" s="53">
        <v>7</v>
      </c>
      <c r="I30" s="54">
        <v>7</v>
      </c>
      <c r="J30" s="54">
        <v>7</v>
      </c>
      <c r="K30" s="55">
        <v>21</v>
      </c>
      <c r="L30" s="50">
        <v>7</v>
      </c>
      <c r="M30" s="54">
        <v>6.5</v>
      </c>
      <c r="N30" s="54">
        <v>7</v>
      </c>
      <c r="O30" s="52">
        <v>20.5</v>
      </c>
      <c r="P30" s="37">
        <v>20.666666666666668</v>
      </c>
      <c r="Q30" s="77" t="s">
        <v>4</v>
      </c>
      <c r="R30" s="65" t="s">
        <v>186</v>
      </c>
    </row>
    <row r="31" spans="1:18" ht="45.75" customHeight="1">
      <c r="A31" s="30" t="s">
        <v>24</v>
      </c>
      <c r="B31" s="71" t="s">
        <v>75</v>
      </c>
      <c r="C31" s="83" t="s">
        <v>34</v>
      </c>
      <c r="D31" s="50">
        <v>7</v>
      </c>
      <c r="E31" s="51">
        <v>7</v>
      </c>
      <c r="F31" s="51">
        <v>7</v>
      </c>
      <c r="G31" s="52">
        <v>21</v>
      </c>
      <c r="H31" s="53">
        <v>7.5</v>
      </c>
      <c r="I31" s="54">
        <v>7</v>
      </c>
      <c r="J31" s="54">
        <v>7</v>
      </c>
      <c r="K31" s="55">
        <v>21.5</v>
      </c>
      <c r="L31" s="50">
        <v>7</v>
      </c>
      <c r="M31" s="54">
        <v>7</v>
      </c>
      <c r="N31" s="54">
        <v>7</v>
      </c>
      <c r="O31" s="52">
        <v>21</v>
      </c>
      <c r="P31" s="37">
        <v>21.166666666666668</v>
      </c>
      <c r="Q31" s="77" t="s">
        <v>4</v>
      </c>
      <c r="R31" s="66" t="s">
        <v>187</v>
      </c>
    </row>
    <row r="32" spans="1:18" ht="45.75" customHeight="1">
      <c r="A32" s="30" t="s">
        <v>24</v>
      </c>
      <c r="B32" s="71" t="s">
        <v>81</v>
      </c>
      <c r="C32" s="83" t="s">
        <v>40</v>
      </c>
      <c r="D32" s="50">
        <v>8</v>
      </c>
      <c r="E32" s="51">
        <v>7</v>
      </c>
      <c r="F32" s="51">
        <v>7</v>
      </c>
      <c r="G32" s="52">
        <v>22</v>
      </c>
      <c r="H32" s="53">
        <v>7.5</v>
      </c>
      <c r="I32" s="54">
        <v>7</v>
      </c>
      <c r="J32" s="54">
        <v>7.5</v>
      </c>
      <c r="K32" s="55">
        <v>22</v>
      </c>
      <c r="L32" s="50">
        <v>7.5</v>
      </c>
      <c r="M32" s="54">
        <v>8</v>
      </c>
      <c r="N32" s="54">
        <v>7</v>
      </c>
      <c r="O32" s="52">
        <v>22.5</v>
      </c>
      <c r="P32" s="37">
        <v>22.166666666666668</v>
      </c>
      <c r="Q32" s="77" t="s">
        <v>7</v>
      </c>
      <c r="R32" s="66" t="s">
        <v>191</v>
      </c>
    </row>
    <row r="33" spans="1:18" ht="45.75" customHeight="1">
      <c r="A33" s="30" t="s">
        <v>24</v>
      </c>
      <c r="B33" s="71" t="s">
        <v>79</v>
      </c>
      <c r="C33" s="83" t="s">
        <v>49</v>
      </c>
      <c r="D33" s="50">
        <v>8</v>
      </c>
      <c r="E33" s="51">
        <v>7</v>
      </c>
      <c r="F33" s="51">
        <v>7</v>
      </c>
      <c r="G33" s="52">
        <v>22</v>
      </c>
      <c r="H33" s="53">
        <v>8</v>
      </c>
      <c r="I33" s="54">
        <v>7</v>
      </c>
      <c r="J33" s="54">
        <v>7</v>
      </c>
      <c r="K33" s="55">
        <v>22</v>
      </c>
      <c r="L33" s="50">
        <v>8</v>
      </c>
      <c r="M33" s="54">
        <v>7.5</v>
      </c>
      <c r="N33" s="54">
        <v>7.5</v>
      </c>
      <c r="O33" s="52">
        <v>23</v>
      </c>
      <c r="P33" s="37">
        <v>22.333333333333332</v>
      </c>
      <c r="Q33" s="77" t="s">
        <v>7</v>
      </c>
      <c r="R33" s="66" t="s">
        <v>276</v>
      </c>
    </row>
    <row r="34" spans="1:18" ht="45.75" customHeight="1">
      <c r="A34" s="30" t="s">
        <v>24</v>
      </c>
      <c r="B34" s="71" t="s">
        <v>73</v>
      </c>
      <c r="C34" s="83" t="s">
        <v>52</v>
      </c>
      <c r="D34" s="50">
        <v>7</v>
      </c>
      <c r="E34" s="51">
        <v>8</v>
      </c>
      <c r="F34" s="51">
        <v>7</v>
      </c>
      <c r="G34" s="52">
        <v>22</v>
      </c>
      <c r="H34" s="53">
        <v>7</v>
      </c>
      <c r="I34" s="54">
        <v>8</v>
      </c>
      <c r="J34" s="54">
        <v>7.5</v>
      </c>
      <c r="K34" s="55">
        <v>22.5</v>
      </c>
      <c r="L34" s="50">
        <v>7.5</v>
      </c>
      <c r="M34" s="54">
        <v>8.5</v>
      </c>
      <c r="N34" s="54">
        <v>7</v>
      </c>
      <c r="O34" s="52">
        <v>23</v>
      </c>
      <c r="P34" s="37">
        <v>22.5</v>
      </c>
      <c r="Q34" s="77" t="s">
        <v>7</v>
      </c>
      <c r="R34" s="66" t="s">
        <v>185</v>
      </c>
    </row>
    <row r="35" spans="1:18" ht="45.75" customHeight="1">
      <c r="A35" s="30" t="s">
        <v>24</v>
      </c>
      <c r="B35" s="71" t="s">
        <v>76</v>
      </c>
      <c r="C35" s="83" t="s">
        <v>77</v>
      </c>
      <c r="D35" s="50">
        <v>7.5</v>
      </c>
      <c r="E35" s="51">
        <v>7</v>
      </c>
      <c r="F35" s="51">
        <v>8</v>
      </c>
      <c r="G35" s="52">
        <v>22.5</v>
      </c>
      <c r="H35" s="53">
        <v>7</v>
      </c>
      <c r="I35" s="54">
        <v>6</v>
      </c>
      <c r="J35" s="54">
        <v>8</v>
      </c>
      <c r="K35" s="55">
        <v>21</v>
      </c>
      <c r="L35" s="50">
        <v>8</v>
      </c>
      <c r="M35" s="54">
        <v>8</v>
      </c>
      <c r="N35" s="54">
        <v>8</v>
      </c>
      <c r="O35" s="52">
        <v>24</v>
      </c>
      <c r="P35" s="37">
        <v>22.5</v>
      </c>
      <c r="Q35" s="77" t="s">
        <v>7</v>
      </c>
      <c r="R35" s="66" t="s">
        <v>188</v>
      </c>
    </row>
    <row r="36" spans="1:18" ht="45.75" customHeight="1">
      <c r="A36" s="30" t="s">
        <v>24</v>
      </c>
      <c r="B36" s="71" t="s">
        <v>80</v>
      </c>
      <c r="C36" s="83" t="s">
        <v>43</v>
      </c>
      <c r="D36" s="50">
        <v>8</v>
      </c>
      <c r="E36" s="51">
        <v>8</v>
      </c>
      <c r="F36" s="51">
        <v>8</v>
      </c>
      <c r="G36" s="52">
        <v>24</v>
      </c>
      <c r="H36" s="53">
        <v>7.5</v>
      </c>
      <c r="I36" s="54">
        <v>8.5</v>
      </c>
      <c r="J36" s="54">
        <v>8</v>
      </c>
      <c r="K36" s="55">
        <v>24</v>
      </c>
      <c r="L36" s="50">
        <v>8</v>
      </c>
      <c r="M36" s="54">
        <v>8.5</v>
      </c>
      <c r="N36" s="54">
        <v>7.5</v>
      </c>
      <c r="O36" s="52">
        <v>24</v>
      </c>
      <c r="P36" s="37">
        <v>24</v>
      </c>
      <c r="Q36" s="77" t="s">
        <v>7</v>
      </c>
      <c r="R36" s="66" t="s">
        <v>190</v>
      </c>
    </row>
    <row r="37" spans="1:18" ht="45.75" customHeight="1">
      <c r="A37" s="30" t="s">
        <v>24</v>
      </c>
      <c r="B37" s="71" t="s">
        <v>78</v>
      </c>
      <c r="C37" s="83" t="s">
        <v>55</v>
      </c>
      <c r="D37" s="50">
        <v>8.5</v>
      </c>
      <c r="E37" s="51">
        <v>8</v>
      </c>
      <c r="F37" s="51">
        <v>8</v>
      </c>
      <c r="G37" s="52">
        <v>24.5</v>
      </c>
      <c r="H37" s="53">
        <v>8.5</v>
      </c>
      <c r="I37" s="54">
        <v>7.5</v>
      </c>
      <c r="J37" s="54">
        <v>8.5</v>
      </c>
      <c r="K37" s="55">
        <v>24.5</v>
      </c>
      <c r="L37" s="50">
        <v>8.5</v>
      </c>
      <c r="M37" s="54">
        <v>8</v>
      </c>
      <c r="N37" s="54">
        <v>8.5</v>
      </c>
      <c r="O37" s="52">
        <v>25</v>
      </c>
      <c r="P37" s="37">
        <v>24.666666666666668</v>
      </c>
      <c r="Q37" s="77" t="s">
        <v>7</v>
      </c>
      <c r="R37" s="66" t="s">
        <v>189</v>
      </c>
    </row>
    <row r="38" spans="1:18" ht="45.75" customHeight="1">
      <c r="A38" s="30" t="s">
        <v>24</v>
      </c>
      <c r="B38" s="71" t="s">
        <v>82</v>
      </c>
      <c r="C38" s="83" t="s">
        <v>83</v>
      </c>
      <c r="D38" s="50">
        <v>8.5</v>
      </c>
      <c r="E38" s="51">
        <v>8.5</v>
      </c>
      <c r="F38" s="51">
        <v>7.5</v>
      </c>
      <c r="G38" s="52">
        <v>24.5</v>
      </c>
      <c r="H38" s="53">
        <v>8.5</v>
      </c>
      <c r="I38" s="54">
        <v>8.5</v>
      </c>
      <c r="J38" s="54">
        <v>8</v>
      </c>
      <c r="K38" s="55">
        <v>25</v>
      </c>
      <c r="L38" s="50">
        <v>8.5</v>
      </c>
      <c r="M38" s="54">
        <v>8.5</v>
      </c>
      <c r="N38" s="54">
        <v>7.5</v>
      </c>
      <c r="O38" s="52">
        <v>24.5</v>
      </c>
      <c r="P38" s="37">
        <v>24.666666666666668</v>
      </c>
      <c r="Q38" s="77" t="s">
        <v>7</v>
      </c>
      <c r="R38" s="66" t="s">
        <v>192</v>
      </c>
    </row>
    <row r="39" spans="1:18" ht="45.75" customHeight="1">
      <c r="A39" s="30" t="s">
        <v>24</v>
      </c>
      <c r="B39" s="71" t="s">
        <v>85</v>
      </c>
      <c r="C39" s="83" t="s">
        <v>63</v>
      </c>
      <c r="D39" s="50">
        <v>8.5</v>
      </c>
      <c r="E39" s="51">
        <v>8.5</v>
      </c>
      <c r="F39" s="51">
        <v>8</v>
      </c>
      <c r="G39" s="52">
        <v>25</v>
      </c>
      <c r="H39" s="53">
        <v>8</v>
      </c>
      <c r="I39" s="54">
        <v>9</v>
      </c>
      <c r="J39" s="54">
        <v>8.5</v>
      </c>
      <c r="K39" s="55">
        <v>25.5</v>
      </c>
      <c r="L39" s="50">
        <v>8</v>
      </c>
      <c r="M39" s="54">
        <v>8</v>
      </c>
      <c r="N39" s="54">
        <v>8</v>
      </c>
      <c r="O39" s="52">
        <v>24</v>
      </c>
      <c r="P39" s="37">
        <v>24.833333333333332</v>
      </c>
      <c r="Q39" s="77" t="s">
        <v>7</v>
      </c>
      <c r="R39" s="88" t="s">
        <v>194</v>
      </c>
    </row>
    <row r="40" spans="1:18" ht="45.75" customHeight="1">
      <c r="A40" s="30" t="s">
        <v>24</v>
      </c>
      <c r="B40" s="89" t="s">
        <v>84</v>
      </c>
      <c r="C40" s="90" t="s">
        <v>38</v>
      </c>
      <c r="D40" s="99">
        <v>8.5</v>
      </c>
      <c r="E40" s="100">
        <v>8.5</v>
      </c>
      <c r="F40" s="100">
        <v>8.5</v>
      </c>
      <c r="G40" s="101">
        <v>25.5</v>
      </c>
      <c r="H40" s="102">
        <v>8.5</v>
      </c>
      <c r="I40" s="103">
        <v>8.5</v>
      </c>
      <c r="J40" s="103">
        <v>8.5</v>
      </c>
      <c r="K40" s="104">
        <v>25.5</v>
      </c>
      <c r="L40" s="99">
        <v>8</v>
      </c>
      <c r="M40" s="103">
        <v>8.5</v>
      </c>
      <c r="N40" s="103">
        <v>8.5</v>
      </c>
      <c r="O40" s="101">
        <v>25</v>
      </c>
      <c r="P40" s="96">
        <v>25.333333333333332</v>
      </c>
      <c r="Q40" s="97" t="s">
        <v>12</v>
      </c>
      <c r="R40" s="105" t="s">
        <v>193</v>
      </c>
    </row>
    <row r="41" spans="2:3" ht="20.25">
      <c r="B41" s="73"/>
      <c r="C41" s="87"/>
    </row>
    <row r="44" ht="19.5" customHeight="1">
      <c r="B44" s="74"/>
    </row>
    <row r="45" ht="20.25">
      <c r="B45" s="75"/>
    </row>
    <row r="46" ht="20.25">
      <c r="B46" s="75"/>
    </row>
    <row r="47" ht="20.25">
      <c r="B47" s="75"/>
    </row>
    <row r="48" ht="20.25">
      <c r="B48" s="75"/>
    </row>
    <row r="49" ht="20.25">
      <c r="B49" s="76"/>
    </row>
    <row r="50" ht="20.25">
      <c r="B50" s="75"/>
    </row>
    <row r="51" ht="20.25">
      <c r="B51" s="75"/>
    </row>
    <row r="52" ht="20.25">
      <c r="B52" s="75"/>
    </row>
    <row r="53" ht="20.25">
      <c r="B53" s="75"/>
    </row>
    <row r="54" ht="20.25">
      <c r="B54" s="75"/>
    </row>
    <row r="55" ht="20.25">
      <c r="B55" s="75"/>
    </row>
    <row r="56" ht="20.25">
      <c r="B56" s="75"/>
    </row>
    <row r="57" ht="20.25">
      <c r="B57" s="75"/>
    </row>
    <row r="58" ht="27">
      <c r="B58" s="74"/>
    </row>
  </sheetData>
  <sheetProtection/>
  <mergeCells count="5">
    <mergeCell ref="C1:M1"/>
    <mergeCell ref="C2:M2"/>
    <mergeCell ref="D4:G4"/>
    <mergeCell ref="H4:K4"/>
    <mergeCell ref="L4:O4"/>
  </mergeCells>
  <dataValidations count="1">
    <dataValidation showInputMessage="1" showErrorMessage="1" prompt="Select Name" sqref="C9:C15 C19:C26 C30:C40"/>
  </dataValidations>
  <printOptions horizontalCentered="1" verticalCentered="1"/>
  <pageMargins left="0.2362204724409449" right="0.2362204724409449" top="0.5905511811023623" bottom="0.5905511811023623" header="0.31496062992125984" footer="0.31496062992125984"/>
  <pageSetup fitToHeight="1" fitToWidth="1" horizontalDpi="300" verticalDpi="300" orientation="landscape" scale="37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14"/>
  <sheetViews>
    <sheetView zoomScale="60" zoomScaleNormal="60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8.8515625" defaultRowHeight="12.75"/>
  <cols>
    <col min="1" max="1" width="8.57421875" style="1" customWidth="1"/>
    <col min="2" max="2" width="8.8515625" style="1" customWidth="1"/>
    <col min="3" max="3" width="34.8515625" style="56" customWidth="1"/>
    <col min="4" max="4" width="26.7109375" style="78" customWidth="1"/>
    <col min="5" max="5" width="6.421875" style="2" customWidth="1"/>
    <col min="6" max="6" width="6.28125" style="2" customWidth="1"/>
    <col min="7" max="7" width="6.421875" style="2" customWidth="1"/>
    <col min="8" max="8" width="8.140625" style="2" customWidth="1"/>
    <col min="9" max="9" width="6.28125" style="1" customWidth="1"/>
    <col min="10" max="11" width="6.421875" style="1" customWidth="1"/>
    <col min="12" max="12" width="8.7109375" style="1" customWidth="1"/>
    <col min="13" max="15" width="6.28125" style="1" customWidth="1"/>
    <col min="16" max="16" width="9.7109375" style="1" customWidth="1"/>
    <col min="17" max="17" width="12.28125" style="1" customWidth="1"/>
    <col min="18" max="18" width="12.140625" style="1" customWidth="1"/>
    <col min="19" max="19" width="121.28125" style="56" customWidth="1"/>
    <col min="20" max="20" width="13.421875" style="3" customWidth="1"/>
    <col min="21" max="21" width="13.00390625" style="4" customWidth="1"/>
    <col min="22" max="22" width="8.8515625" style="4" customWidth="1"/>
    <col min="23" max="23" width="13.00390625" style="4" customWidth="1"/>
    <col min="24" max="24" width="8.8515625" style="4" customWidth="1"/>
    <col min="25" max="25" width="13.00390625" style="4" customWidth="1"/>
    <col min="26" max="26" width="8.8515625" style="4" customWidth="1"/>
    <col min="27" max="27" width="13.00390625" style="4" customWidth="1"/>
    <col min="28" max="30" width="8.8515625" style="4" customWidth="1"/>
    <col min="31" max="31" width="16.7109375" style="3" customWidth="1"/>
    <col min="32" max="34" width="8.8515625" style="3" customWidth="1"/>
    <col min="35" max="35" width="32.8515625" style="3" customWidth="1"/>
    <col min="36" max="16384" width="8.8515625" style="3" customWidth="1"/>
  </cols>
  <sheetData>
    <row r="1" ht="21" customHeight="1"/>
    <row r="2" spans="1:30" s="7" customFormat="1" ht="31.5" customHeight="1">
      <c r="A2" s="5"/>
      <c r="B2" s="6"/>
      <c r="C2" s="57"/>
      <c r="D2" s="111" t="s">
        <v>30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6"/>
      <c r="P2" s="6"/>
      <c r="Q2" s="6"/>
      <c r="R2" s="6"/>
      <c r="S2" s="57"/>
      <c r="U2" s="109" t="s">
        <v>0</v>
      </c>
      <c r="V2" s="109"/>
      <c r="W2" s="109" t="s">
        <v>1</v>
      </c>
      <c r="X2" s="109"/>
      <c r="Y2" s="109" t="s">
        <v>2</v>
      </c>
      <c r="Z2" s="109"/>
      <c r="AA2" s="109" t="s">
        <v>3</v>
      </c>
      <c r="AB2" s="10"/>
      <c r="AC2" s="11">
        <v>0</v>
      </c>
      <c r="AD2" s="11" t="s">
        <v>4</v>
      </c>
    </row>
    <row r="3" spans="1:30" s="7" customFormat="1" ht="31.5" customHeight="1">
      <c r="A3" s="5"/>
      <c r="B3" s="6"/>
      <c r="C3" s="67"/>
      <c r="D3" s="111" t="str">
        <f>'Judging Data Entry - Print'!D3:N3</f>
        <v>Clinic:  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8"/>
      <c r="P3" s="8"/>
      <c r="Q3" s="6"/>
      <c r="R3" s="6"/>
      <c r="S3" s="57"/>
      <c r="U3" s="109"/>
      <c r="V3" s="109"/>
      <c r="W3" s="109"/>
      <c r="X3" s="109"/>
      <c r="Y3" s="109"/>
      <c r="Z3" s="109"/>
      <c r="AA3" s="109"/>
      <c r="AB3" s="10"/>
      <c r="AC3" s="11">
        <v>1</v>
      </c>
      <c r="AD3" s="11" t="s">
        <v>5</v>
      </c>
    </row>
    <row r="4" spans="1:28" ht="21" thickBot="1">
      <c r="A4" s="12"/>
      <c r="B4" s="2"/>
      <c r="C4" s="68"/>
      <c r="D4" s="79"/>
      <c r="I4" s="2"/>
      <c r="J4" s="2"/>
      <c r="K4" s="2"/>
      <c r="L4" s="2"/>
      <c r="M4" s="2"/>
      <c r="N4" s="2"/>
      <c r="O4" s="2"/>
      <c r="P4" s="2"/>
      <c r="Q4" s="2"/>
      <c r="R4" s="2"/>
      <c r="U4" s="109"/>
      <c r="V4" s="109"/>
      <c r="W4" s="109"/>
      <c r="X4" s="109"/>
      <c r="Y4" s="109"/>
      <c r="Z4" s="109"/>
      <c r="AA4" s="109"/>
      <c r="AB4" s="9"/>
    </row>
    <row r="5" spans="3:30" ht="20.25">
      <c r="C5" s="58"/>
      <c r="D5" s="80"/>
      <c r="E5" s="13"/>
      <c r="F5" s="14"/>
      <c r="G5" s="14"/>
      <c r="H5" s="15"/>
      <c r="I5" s="13"/>
      <c r="J5" s="14"/>
      <c r="K5" s="14"/>
      <c r="L5" s="15"/>
      <c r="M5" s="13"/>
      <c r="N5" s="14"/>
      <c r="O5" s="14"/>
      <c r="P5" s="15"/>
      <c r="Q5" s="16" t="s">
        <v>6</v>
      </c>
      <c r="R5" s="17"/>
      <c r="S5" s="58"/>
      <c r="U5" s="109"/>
      <c r="V5" s="109"/>
      <c r="W5" s="109"/>
      <c r="X5" s="109"/>
      <c r="Y5" s="109"/>
      <c r="Z5" s="109"/>
      <c r="AA5" s="109"/>
      <c r="AB5" s="9"/>
      <c r="AC5" s="4">
        <v>3</v>
      </c>
      <c r="AD5" s="4" t="s">
        <v>7</v>
      </c>
    </row>
    <row r="6" spans="1:30" ht="20.25">
      <c r="A6" s="2"/>
      <c r="C6" s="69"/>
      <c r="D6" s="81"/>
      <c r="E6" s="110" t="s">
        <v>8</v>
      </c>
      <c r="F6" s="110"/>
      <c r="G6" s="110"/>
      <c r="H6" s="110"/>
      <c r="I6" s="110" t="s">
        <v>9</v>
      </c>
      <c r="J6" s="110"/>
      <c r="K6" s="110"/>
      <c r="L6" s="110"/>
      <c r="M6" s="110" t="s">
        <v>10</v>
      </c>
      <c r="N6" s="110"/>
      <c r="O6" s="110"/>
      <c r="P6" s="110"/>
      <c r="Q6" s="19" t="s">
        <v>11</v>
      </c>
      <c r="R6" s="18"/>
      <c r="S6" s="59"/>
      <c r="U6" s="109"/>
      <c r="V6" s="109"/>
      <c r="W6" s="109"/>
      <c r="X6" s="109"/>
      <c r="Y6" s="109"/>
      <c r="Z6" s="109"/>
      <c r="AA6" s="109"/>
      <c r="AB6" s="9"/>
      <c r="AC6" s="4">
        <v>6</v>
      </c>
      <c r="AD6" s="4" t="s">
        <v>12</v>
      </c>
    </row>
    <row r="7" spans="2:31" ht="21" thickBot="1">
      <c r="B7" s="1" t="s">
        <v>13</v>
      </c>
      <c r="C7" s="70" t="s">
        <v>14</v>
      </c>
      <c r="D7" s="26" t="s">
        <v>15</v>
      </c>
      <c r="E7" s="21" t="s">
        <v>16</v>
      </c>
      <c r="F7" s="22" t="s">
        <v>16</v>
      </c>
      <c r="G7" s="22" t="s">
        <v>16</v>
      </c>
      <c r="H7" s="23" t="s">
        <v>17</v>
      </c>
      <c r="I7" s="24" t="s">
        <v>16</v>
      </c>
      <c r="J7" s="22" t="s">
        <v>16</v>
      </c>
      <c r="K7" s="22" t="s">
        <v>16</v>
      </c>
      <c r="L7" s="25" t="s">
        <v>17</v>
      </c>
      <c r="M7" s="21" t="s">
        <v>16</v>
      </c>
      <c r="N7" s="22" t="s">
        <v>16</v>
      </c>
      <c r="O7" s="22" t="s">
        <v>16</v>
      </c>
      <c r="P7" s="23" t="s">
        <v>17</v>
      </c>
      <c r="Q7" s="20" t="s">
        <v>17</v>
      </c>
      <c r="R7" s="26" t="s">
        <v>18</v>
      </c>
      <c r="S7" s="60" t="s">
        <v>19</v>
      </c>
      <c r="U7" s="109"/>
      <c r="V7" s="109"/>
      <c r="W7" s="109"/>
      <c r="X7" s="109"/>
      <c r="Y7" s="109"/>
      <c r="Z7" s="109"/>
      <c r="AA7" s="109"/>
      <c r="AB7" s="9"/>
      <c r="AC7" s="3"/>
      <c r="AD7" s="3"/>
      <c r="AE7" s="4" t="s">
        <v>20</v>
      </c>
    </row>
    <row r="8" spans="1:20" ht="20.25">
      <c r="A8" s="2"/>
      <c r="B8" s="2"/>
      <c r="C8" s="68"/>
      <c r="D8" s="79"/>
      <c r="I8" s="2"/>
      <c r="J8" s="2"/>
      <c r="K8" s="2"/>
      <c r="L8" s="2"/>
      <c r="M8" s="2"/>
      <c r="N8" s="2"/>
      <c r="O8" s="2"/>
      <c r="P8" s="2"/>
      <c r="Q8" s="2"/>
      <c r="R8" s="27"/>
      <c r="T8" s="112" t="str">
        <f>IF(AA9=TRUE,"TIE"," ")</f>
        <v> </v>
      </c>
    </row>
    <row r="9" spans="1:28" ht="30.75" customHeight="1">
      <c r="A9" s="12"/>
      <c r="B9" s="12"/>
      <c r="C9" s="68" t="s">
        <v>27</v>
      </c>
      <c r="D9" s="82" t="s">
        <v>21</v>
      </c>
      <c r="E9" s="1">
        <f>MAX(A11:A31)</f>
        <v>21</v>
      </c>
      <c r="F9" s="1"/>
      <c r="G9" s="1"/>
      <c r="H9" s="1"/>
      <c r="R9" s="27"/>
      <c r="T9" s="112"/>
      <c r="Y9" s="28"/>
      <c r="Z9" s="28"/>
      <c r="AA9" s="28" t="b">
        <f>OR(AA10&gt;1,U10&gt;1)</f>
        <v>0</v>
      </c>
      <c r="AB9" s="28"/>
    </row>
    <row r="10" spans="1:27" ht="9.75" customHeight="1">
      <c r="A10" s="2"/>
      <c r="E10" s="1"/>
      <c r="F10" s="1"/>
      <c r="G10" s="1"/>
      <c r="H10" s="1"/>
      <c r="I10" s="29"/>
      <c r="J10" s="29"/>
      <c r="K10" s="29"/>
      <c r="N10" s="29"/>
      <c r="O10" s="29"/>
      <c r="R10" s="27"/>
      <c r="T10" s="112"/>
      <c r="U10" s="4">
        <f>SUM(V11:V32)</f>
        <v>0</v>
      </c>
      <c r="AA10" s="4">
        <f>SUM(AB11:AB32)</f>
        <v>1</v>
      </c>
    </row>
    <row r="11" spans="1:35" ht="45.75" customHeight="1">
      <c r="A11" s="30">
        <v>1</v>
      </c>
      <c r="B11" s="30" t="s">
        <v>25</v>
      </c>
      <c r="C11" s="71" t="s">
        <v>155</v>
      </c>
      <c r="D11" s="83" t="s">
        <v>37</v>
      </c>
      <c r="E11" s="31">
        <v>7</v>
      </c>
      <c r="F11" s="32">
        <v>7</v>
      </c>
      <c r="G11" s="32">
        <v>7.5</v>
      </c>
      <c r="H11" s="33">
        <f aca="true" t="shared" si="0" ref="H11:H16">E11+F11+G11</f>
        <v>21.5</v>
      </c>
      <c r="I11" s="34">
        <v>7.5</v>
      </c>
      <c r="J11" s="35">
        <v>7.5</v>
      </c>
      <c r="K11" s="35">
        <v>7.5</v>
      </c>
      <c r="L11" s="33">
        <f aca="true" t="shared" si="1" ref="L11:L16">I11+J11+K11</f>
        <v>22.5</v>
      </c>
      <c r="M11" s="31">
        <v>6.5</v>
      </c>
      <c r="N11" s="36">
        <v>7.5</v>
      </c>
      <c r="O11" s="36">
        <v>7.5</v>
      </c>
      <c r="P11" s="33">
        <f aca="true" t="shared" si="2" ref="P11:P16">M11+N11+O11</f>
        <v>21.5</v>
      </c>
      <c r="Q11" s="37">
        <f aca="true" t="shared" si="3" ref="Q11:Q16">(H11+L11+P11)/3</f>
        <v>21.833333333333332</v>
      </c>
      <c r="R11" s="77" t="str">
        <f>VLOOKUP(AC11,'Judging Data Entry - Digital'!$AC$2:$AD$6,2,FALSE)</f>
        <v> </v>
      </c>
      <c r="S11" s="61" t="s">
        <v>278</v>
      </c>
      <c r="U11" s="4" t="b">
        <f aca="true" t="shared" si="4" ref="U11:U16">AND($U$33&lt;22,Q11=$U$33)</f>
        <v>0</v>
      </c>
      <c r="V11" s="4">
        <f aca="true" t="shared" si="5" ref="V11:V16">IF(U11=TRUE,1,0)</f>
        <v>0</v>
      </c>
      <c r="W11" s="4" t="b">
        <f aca="true" t="shared" si="6" ref="W11:W16">AND($U$10=0,Q11&gt;21.99)</f>
        <v>0</v>
      </c>
      <c r="X11" s="4">
        <f aca="true" t="shared" si="7" ref="X11:X16">IF(W11=TRUE,1,0)</f>
        <v>0</v>
      </c>
      <c r="Y11" s="4" t="b">
        <f aca="true" t="shared" si="8" ref="Y11:Y31">AND($U$10=0,Q11=$Y$33)</f>
        <v>0</v>
      </c>
      <c r="Z11" s="4">
        <f aca="true" t="shared" si="9" ref="Z11:Z16">IF(Y11=TRUE,2,0)</f>
        <v>0</v>
      </c>
      <c r="AA11" s="4" t="b">
        <f aca="true" t="shared" si="10" ref="AA11:AA31">AND(AC11=MAX($AC$11:$AC$32))</f>
        <v>0</v>
      </c>
      <c r="AB11" s="4">
        <f aca="true" t="shared" si="11" ref="AB11:AB16">IF(AA11=TRUE,1,0)</f>
        <v>0</v>
      </c>
      <c r="AC11" s="4">
        <f aca="true" t="shared" si="12" ref="AC11:AC16">U11+(W11*2)+X11+Y11+Z11</f>
        <v>0</v>
      </c>
      <c r="AE11" s="38">
        <f aca="true" t="shared" si="13" ref="AE11:AE16">Q11</f>
        <v>21.833333333333332</v>
      </c>
      <c r="AG11" s="39" t="str">
        <f>CONCATENATE("Score: ",ROUND(Q11,1),"/30")</f>
        <v>Score: 21.8/30</v>
      </c>
      <c r="AH11" s="39">
        <f>IF(R11="HM","Honorable Mention",IF(R11="PM","Print of the Month",""))</f>
      </c>
      <c r="AI11" s="3" t="str">
        <f>CONCATENATE("'",C11,"'"," by ",D11,CHAR(10),AG11,CHAR(10),AH11,CHAR(10),"Judges Comments: ",S11)</f>
        <v>'A Place To Share It All' by Betty Calvert
Score: 21.8/30
Judges Comments: good title, composition well done, nice AR effect</v>
      </c>
    </row>
    <row r="12" spans="1:35" ht="45.75" customHeight="1">
      <c r="A12" s="30">
        <f aca="true" t="shared" si="14" ref="A12:A28">A11+1</f>
        <v>2</v>
      </c>
      <c r="B12" s="30" t="s">
        <v>25</v>
      </c>
      <c r="C12" s="71" t="s">
        <v>156</v>
      </c>
      <c r="D12" s="83" t="s">
        <v>63</v>
      </c>
      <c r="E12" s="31">
        <v>7</v>
      </c>
      <c r="F12" s="32">
        <v>6</v>
      </c>
      <c r="G12" s="32">
        <v>7</v>
      </c>
      <c r="H12" s="33">
        <f t="shared" si="0"/>
        <v>20</v>
      </c>
      <c r="I12" s="34">
        <v>6.5</v>
      </c>
      <c r="J12" s="36">
        <v>6</v>
      </c>
      <c r="K12" s="36">
        <v>7</v>
      </c>
      <c r="L12" s="33">
        <f t="shared" si="1"/>
        <v>19.5</v>
      </c>
      <c r="M12" s="31">
        <v>6</v>
      </c>
      <c r="N12" s="36">
        <v>6</v>
      </c>
      <c r="O12" s="36">
        <v>7.5</v>
      </c>
      <c r="P12" s="33">
        <f t="shared" si="2"/>
        <v>19.5</v>
      </c>
      <c r="Q12" s="37">
        <f t="shared" si="3"/>
        <v>19.666666666666668</v>
      </c>
      <c r="R12" s="77" t="str">
        <f>VLOOKUP(AC12,'Judging Data Entry - Digital'!$AC$2:$AD$6,2,FALSE)</f>
        <v> </v>
      </c>
      <c r="S12" s="61" t="s">
        <v>249</v>
      </c>
      <c r="U12" s="4" t="b">
        <f t="shared" si="4"/>
        <v>0</v>
      </c>
      <c r="V12" s="4">
        <f t="shared" si="5"/>
        <v>0</v>
      </c>
      <c r="W12" s="4" t="b">
        <f t="shared" si="6"/>
        <v>0</v>
      </c>
      <c r="X12" s="4">
        <f t="shared" si="7"/>
        <v>0</v>
      </c>
      <c r="Y12" s="4" t="b">
        <f t="shared" si="8"/>
        <v>0</v>
      </c>
      <c r="Z12" s="4">
        <f t="shared" si="9"/>
        <v>0</v>
      </c>
      <c r="AA12" s="4" t="b">
        <f t="shared" si="10"/>
        <v>0</v>
      </c>
      <c r="AB12" s="4">
        <f t="shared" si="11"/>
        <v>0</v>
      </c>
      <c r="AC12" s="4">
        <f t="shared" si="12"/>
        <v>0</v>
      </c>
      <c r="AE12" s="38">
        <f t="shared" si="13"/>
        <v>19.666666666666668</v>
      </c>
      <c r="AG12" s="39" t="str">
        <f aca="true" t="shared" si="15" ref="AG12:AG31">CONCATENATE("Score: ",ROUND(Q12,1),"/30")</f>
        <v>Score: 19.7/30</v>
      </c>
      <c r="AH12" s="39">
        <f aca="true" t="shared" si="16" ref="AH12:AH31">IF(R12="HM","Honorable Mention",IF(R12="PM","Print of the Month",""))</f>
      </c>
      <c r="AI12" s="3" t="str">
        <f aca="true" t="shared" si="17" ref="AI12:AI31">CONCATENATE("'",C12,"'"," by ",D12,CHAR(10),AG12,CHAR(10),AH12,CHAR(10),"Judges Comments: ",S12)</f>
        <v>'Abstract' by Bob Anderson
Score: 19.7/30
Judges Comments: feels like outer space, good composition with the placement of subject, interesting title</v>
      </c>
    </row>
    <row r="13" spans="1:35" ht="45.75" customHeight="1">
      <c r="A13" s="30">
        <f t="shared" si="14"/>
        <v>3</v>
      </c>
      <c r="B13" s="30" t="s">
        <v>25</v>
      </c>
      <c r="C13" s="71" t="s">
        <v>157</v>
      </c>
      <c r="D13" s="83" t="s">
        <v>43</v>
      </c>
      <c r="E13" s="31">
        <v>7.5</v>
      </c>
      <c r="F13" s="32">
        <v>7.5</v>
      </c>
      <c r="G13" s="32">
        <v>8</v>
      </c>
      <c r="H13" s="33">
        <f t="shared" si="0"/>
        <v>23</v>
      </c>
      <c r="I13" s="34">
        <v>7.5</v>
      </c>
      <c r="J13" s="32">
        <v>7</v>
      </c>
      <c r="K13" s="32">
        <v>8.5</v>
      </c>
      <c r="L13" s="33">
        <f t="shared" si="1"/>
        <v>23</v>
      </c>
      <c r="M13" s="31">
        <v>7.5</v>
      </c>
      <c r="N13" s="36">
        <v>7.5</v>
      </c>
      <c r="O13" s="36">
        <v>8.5</v>
      </c>
      <c r="P13" s="33">
        <f t="shared" si="2"/>
        <v>23.5</v>
      </c>
      <c r="Q13" s="37">
        <f t="shared" si="3"/>
        <v>23.166666666666668</v>
      </c>
      <c r="R13" s="77" t="str">
        <f>VLOOKUP(AC13,'Judging Data Entry - Digital'!$AC$2:$AD$6,2,FALSE)</f>
        <v>HM</v>
      </c>
      <c r="S13" s="61" t="s">
        <v>250</v>
      </c>
      <c r="U13" s="4" t="b">
        <f t="shared" si="4"/>
        <v>0</v>
      </c>
      <c r="V13" s="4">
        <f t="shared" si="5"/>
        <v>0</v>
      </c>
      <c r="W13" s="4" t="b">
        <f t="shared" si="6"/>
        <v>1</v>
      </c>
      <c r="X13" s="4">
        <f t="shared" si="7"/>
        <v>1</v>
      </c>
      <c r="Y13" s="4" t="b">
        <f t="shared" si="8"/>
        <v>0</v>
      </c>
      <c r="Z13" s="4">
        <f t="shared" si="9"/>
        <v>0</v>
      </c>
      <c r="AA13" s="4" t="b">
        <f t="shared" si="10"/>
        <v>0</v>
      </c>
      <c r="AB13" s="4">
        <f t="shared" si="11"/>
        <v>0</v>
      </c>
      <c r="AC13" s="4">
        <f t="shared" si="12"/>
        <v>3</v>
      </c>
      <c r="AE13" s="38">
        <f t="shared" si="13"/>
        <v>23.166666666666668</v>
      </c>
      <c r="AG13" s="39" t="str">
        <f t="shared" si="15"/>
        <v>Score: 23.2/30</v>
      </c>
      <c r="AH13" s="39" t="str">
        <f t="shared" si="16"/>
        <v>Honorable Mention</v>
      </c>
      <c r="AI13" s="3" t="str">
        <f t="shared" si="17"/>
        <v>'Breaking Out' by Bruce Guenter
Score: 23.2/30
Honorable Mention
Judges Comments: nice composition, the honeycomb is a cool effect, good impact - powerful feeling and flow to it</v>
      </c>
    </row>
    <row r="14" spans="1:35" ht="45.75" customHeight="1">
      <c r="A14" s="30">
        <f t="shared" si="14"/>
        <v>4</v>
      </c>
      <c r="B14" s="30" t="s">
        <v>25</v>
      </c>
      <c r="C14" s="71" t="s">
        <v>158</v>
      </c>
      <c r="D14" s="83" t="s">
        <v>42</v>
      </c>
      <c r="E14" s="31">
        <v>7</v>
      </c>
      <c r="F14" s="32">
        <v>6</v>
      </c>
      <c r="G14" s="32">
        <v>8</v>
      </c>
      <c r="H14" s="33">
        <f t="shared" si="0"/>
        <v>21</v>
      </c>
      <c r="I14" s="34">
        <v>7.5</v>
      </c>
      <c r="J14" s="36">
        <v>6.5</v>
      </c>
      <c r="K14" s="36">
        <v>7.5</v>
      </c>
      <c r="L14" s="33">
        <f t="shared" si="1"/>
        <v>21.5</v>
      </c>
      <c r="M14" s="31">
        <v>7</v>
      </c>
      <c r="N14" s="36">
        <v>6.5</v>
      </c>
      <c r="O14" s="36">
        <v>7.5</v>
      </c>
      <c r="P14" s="33">
        <f t="shared" si="2"/>
        <v>21</v>
      </c>
      <c r="Q14" s="37">
        <f t="shared" si="3"/>
        <v>21.166666666666668</v>
      </c>
      <c r="R14" s="77" t="str">
        <f>VLOOKUP(AC14,'Judging Data Entry - Digital'!$AC$2:$AD$6,2,FALSE)</f>
        <v> </v>
      </c>
      <c r="S14" s="61" t="s">
        <v>251</v>
      </c>
      <c r="U14" s="4" t="b">
        <f t="shared" si="4"/>
        <v>0</v>
      </c>
      <c r="V14" s="4">
        <f t="shared" si="5"/>
        <v>0</v>
      </c>
      <c r="W14" s="4" t="b">
        <f t="shared" si="6"/>
        <v>0</v>
      </c>
      <c r="X14" s="4">
        <f t="shared" si="7"/>
        <v>0</v>
      </c>
      <c r="Y14" s="4" t="b">
        <f t="shared" si="8"/>
        <v>0</v>
      </c>
      <c r="Z14" s="4">
        <f t="shared" si="9"/>
        <v>0</v>
      </c>
      <c r="AA14" s="4" t="b">
        <f t="shared" si="10"/>
        <v>0</v>
      </c>
      <c r="AB14" s="4">
        <f t="shared" si="11"/>
        <v>0</v>
      </c>
      <c r="AC14" s="4">
        <f t="shared" si="12"/>
        <v>0</v>
      </c>
      <c r="AE14" s="38">
        <f t="shared" si="13"/>
        <v>21.166666666666668</v>
      </c>
      <c r="AG14" s="39" t="str">
        <f t="shared" si="15"/>
        <v>Score: 21.2/30</v>
      </c>
      <c r="AH14" s="39">
        <f t="shared" si="16"/>
      </c>
      <c r="AI14" s="3" t="str">
        <f t="shared" si="17"/>
        <v>'Courtney's Pool' by Gayvin Franson
Score: 21.2/30
Judges Comments: effect makes the image interesting, interesting reflection shot, gold at the top is a little distracting</v>
      </c>
    </row>
    <row r="15" spans="1:35" ht="45.75" customHeight="1">
      <c r="A15" s="30">
        <f t="shared" si="14"/>
        <v>5</v>
      </c>
      <c r="B15" s="30" t="s">
        <v>25</v>
      </c>
      <c r="C15" s="71" t="s">
        <v>159</v>
      </c>
      <c r="D15" s="83" t="s">
        <v>39</v>
      </c>
      <c r="E15" s="31">
        <v>7.5</v>
      </c>
      <c r="F15" s="32">
        <v>7.5</v>
      </c>
      <c r="G15" s="32">
        <v>7.5</v>
      </c>
      <c r="H15" s="33">
        <f t="shared" si="0"/>
        <v>22.5</v>
      </c>
      <c r="I15" s="34">
        <v>8</v>
      </c>
      <c r="J15" s="36">
        <v>7</v>
      </c>
      <c r="K15" s="36">
        <v>8</v>
      </c>
      <c r="L15" s="33">
        <f t="shared" si="1"/>
        <v>23</v>
      </c>
      <c r="M15" s="31">
        <v>7</v>
      </c>
      <c r="N15" s="36">
        <v>7.5</v>
      </c>
      <c r="O15" s="36">
        <v>7.5</v>
      </c>
      <c r="P15" s="33">
        <f t="shared" si="2"/>
        <v>22</v>
      </c>
      <c r="Q15" s="37">
        <f t="shared" si="3"/>
        <v>22.5</v>
      </c>
      <c r="R15" s="77" t="str">
        <f>VLOOKUP(AC15,'Judging Data Entry - Digital'!$AC$2:$AD$6,2,FALSE)</f>
        <v>HM</v>
      </c>
      <c r="S15" s="61" t="s">
        <v>252</v>
      </c>
      <c r="U15" s="4" t="b">
        <f t="shared" si="4"/>
        <v>0</v>
      </c>
      <c r="V15" s="4">
        <f t="shared" si="5"/>
        <v>0</v>
      </c>
      <c r="W15" s="4" t="b">
        <f t="shared" si="6"/>
        <v>1</v>
      </c>
      <c r="X15" s="4">
        <f t="shared" si="7"/>
        <v>1</v>
      </c>
      <c r="Y15" s="4" t="b">
        <f t="shared" si="8"/>
        <v>0</v>
      </c>
      <c r="Z15" s="4">
        <f t="shared" si="9"/>
        <v>0</v>
      </c>
      <c r="AA15" s="4" t="b">
        <f t="shared" si="10"/>
        <v>0</v>
      </c>
      <c r="AB15" s="4">
        <f t="shared" si="11"/>
        <v>0</v>
      </c>
      <c r="AC15" s="4">
        <f t="shared" si="12"/>
        <v>3</v>
      </c>
      <c r="AE15" s="38">
        <f t="shared" si="13"/>
        <v>22.5</v>
      </c>
      <c r="AG15" s="39" t="str">
        <f t="shared" si="15"/>
        <v>Score: 22.5/30</v>
      </c>
      <c r="AH15" s="39" t="str">
        <f t="shared" si="16"/>
        <v>Honorable Mention</v>
      </c>
      <c r="AI15" s="3" t="str">
        <f t="shared" si="17"/>
        <v>'Don't Fence Me In' by Bill Compton
Score: 22.5/30
Honorable Mention
Judges Comments: good sharpness in the subject, mirrored effect works for this image, color palette is pleasing, good subject choice - took something ordinary and making it interesting</v>
      </c>
    </row>
    <row r="16" spans="1:35" ht="45.75" customHeight="1">
      <c r="A16" s="30">
        <f t="shared" si="14"/>
        <v>6</v>
      </c>
      <c r="B16" s="30" t="s">
        <v>25</v>
      </c>
      <c r="C16" s="71" t="s">
        <v>160</v>
      </c>
      <c r="D16" s="83" t="s">
        <v>50</v>
      </c>
      <c r="E16" s="31">
        <v>7.5</v>
      </c>
      <c r="F16" s="32">
        <v>7</v>
      </c>
      <c r="G16" s="32">
        <v>7</v>
      </c>
      <c r="H16" s="33">
        <f t="shared" si="0"/>
        <v>21.5</v>
      </c>
      <c r="I16" s="34">
        <v>8</v>
      </c>
      <c r="J16" s="36">
        <v>7</v>
      </c>
      <c r="K16" s="36">
        <v>7.5</v>
      </c>
      <c r="L16" s="33">
        <f t="shared" si="1"/>
        <v>22.5</v>
      </c>
      <c r="M16" s="31">
        <v>7</v>
      </c>
      <c r="N16" s="36">
        <v>7</v>
      </c>
      <c r="O16" s="36">
        <v>7</v>
      </c>
      <c r="P16" s="33">
        <f t="shared" si="2"/>
        <v>21</v>
      </c>
      <c r="Q16" s="37">
        <f t="shared" si="3"/>
        <v>21.666666666666668</v>
      </c>
      <c r="R16" s="77" t="str">
        <f>VLOOKUP(AC16,'Judging Data Entry - Digital'!$AC$2:$AD$6,2,FALSE)</f>
        <v> </v>
      </c>
      <c r="S16" s="61" t="s">
        <v>253</v>
      </c>
      <c r="U16" s="4" t="b">
        <f t="shared" si="4"/>
        <v>0</v>
      </c>
      <c r="V16" s="4">
        <f t="shared" si="5"/>
        <v>0</v>
      </c>
      <c r="W16" s="4" t="b">
        <f t="shared" si="6"/>
        <v>0</v>
      </c>
      <c r="X16" s="4">
        <f t="shared" si="7"/>
        <v>0</v>
      </c>
      <c r="Y16" s="4" t="b">
        <f t="shared" si="8"/>
        <v>0</v>
      </c>
      <c r="Z16" s="4">
        <f t="shared" si="9"/>
        <v>0</v>
      </c>
      <c r="AA16" s="4" t="b">
        <f t="shared" si="10"/>
        <v>0</v>
      </c>
      <c r="AB16" s="4">
        <f t="shared" si="11"/>
        <v>0</v>
      </c>
      <c r="AC16" s="4">
        <f t="shared" si="12"/>
        <v>0</v>
      </c>
      <c r="AE16" s="38">
        <f t="shared" si="13"/>
        <v>21.666666666666668</v>
      </c>
      <c r="AG16" s="39" t="str">
        <f t="shared" si="15"/>
        <v>Score: 21.7/30</v>
      </c>
      <c r="AH16" s="39">
        <f t="shared" si="16"/>
      </c>
      <c r="AI16" s="3" t="str">
        <f t="shared" si="17"/>
        <v>'Electric Echinacea' by Doris Santha
Score: 21.7/30
Judges Comments: good sharpness and color, composition could be improved by not cutting off any - or cutting off all leaves - not just a third of them</v>
      </c>
    </row>
    <row r="17" spans="1:35" ht="45.75" customHeight="1">
      <c r="A17" s="30">
        <f t="shared" si="14"/>
        <v>7</v>
      </c>
      <c r="B17" s="30" t="s">
        <v>25</v>
      </c>
      <c r="C17" s="71" t="s">
        <v>161</v>
      </c>
      <c r="D17" s="83" t="s">
        <v>51</v>
      </c>
      <c r="E17" s="31">
        <v>7</v>
      </c>
      <c r="F17" s="32">
        <v>7</v>
      </c>
      <c r="G17" s="32">
        <v>7.5</v>
      </c>
      <c r="H17" s="33">
        <f aca="true" t="shared" si="18" ref="H17:H25">E17+F17+G17</f>
        <v>21.5</v>
      </c>
      <c r="I17" s="34">
        <v>7</v>
      </c>
      <c r="J17" s="36">
        <v>7.5</v>
      </c>
      <c r="K17" s="36">
        <v>7.5</v>
      </c>
      <c r="L17" s="33">
        <f aca="true" t="shared" si="19" ref="L17:L25">I17+J17+K17</f>
        <v>22</v>
      </c>
      <c r="M17" s="31">
        <v>7.5</v>
      </c>
      <c r="N17" s="36">
        <v>7.5</v>
      </c>
      <c r="O17" s="36">
        <v>7.5</v>
      </c>
      <c r="P17" s="33">
        <f aca="true" t="shared" si="20" ref="P17:P25">M17+N17+O17</f>
        <v>22.5</v>
      </c>
      <c r="Q17" s="37">
        <f aca="true" t="shared" si="21" ref="Q17:Q25">(H17+L17+P17)/3</f>
        <v>22</v>
      </c>
      <c r="R17" s="77" t="str">
        <f>VLOOKUP(AC17,'Judging Data Entry - Digital'!$AC$2:$AD$6,2,FALSE)</f>
        <v>HM</v>
      </c>
      <c r="S17" s="61" t="s">
        <v>254</v>
      </c>
      <c r="U17" s="4" t="b">
        <f aca="true" t="shared" si="22" ref="U17:U26">AND($U$33&lt;22,Q17=$U$33)</f>
        <v>0</v>
      </c>
      <c r="V17" s="4">
        <f aca="true" t="shared" si="23" ref="V17:V25">IF(U17=TRUE,1,0)</f>
        <v>0</v>
      </c>
      <c r="W17" s="4" t="b">
        <f aca="true" t="shared" si="24" ref="W17:W25">AND($U$10=0,Q17&gt;21.99)</f>
        <v>1</v>
      </c>
      <c r="X17" s="4">
        <f aca="true" t="shared" si="25" ref="X17:X25">IF(W17=TRUE,1,0)</f>
        <v>1</v>
      </c>
      <c r="Y17" s="4" t="b">
        <f t="shared" si="8"/>
        <v>0</v>
      </c>
      <c r="Z17" s="4">
        <f aca="true" t="shared" si="26" ref="Z17:Z25">IF(Y17=TRUE,2,0)</f>
        <v>0</v>
      </c>
      <c r="AA17" s="4" t="b">
        <f t="shared" si="10"/>
        <v>0</v>
      </c>
      <c r="AB17" s="4">
        <f aca="true" t="shared" si="27" ref="AB17:AB25">IF(AA17=TRUE,1,0)</f>
        <v>0</v>
      </c>
      <c r="AC17" s="4">
        <f aca="true" t="shared" si="28" ref="AC17:AC25">U17+(W17*2)+X17+Y17+Z17</f>
        <v>3</v>
      </c>
      <c r="AE17" s="38">
        <f aca="true" t="shared" si="29" ref="AE17:AE25">Q17</f>
        <v>22</v>
      </c>
      <c r="AG17" s="39" t="str">
        <f t="shared" si="15"/>
        <v>Score: 22/30</v>
      </c>
      <c r="AH17" s="39" t="str">
        <f t="shared" si="16"/>
        <v>Honorable Mention</v>
      </c>
      <c r="AI17" s="3" t="str">
        <f t="shared" si="17"/>
        <v>'Fluff and Stuff' by Anita Simpkins
Score: 22/30
Honorable Mention
Judges Comments: nice color and sharpness, good feeling of texture, try a square crop, nice background - contrasts well but a little too bright</v>
      </c>
    </row>
    <row r="18" spans="1:35" ht="45.75" customHeight="1">
      <c r="A18" s="30">
        <f t="shared" si="14"/>
        <v>8</v>
      </c>
      <c r="B18" s="30" t="s">
        <v>25</v>
      </c>
      <c r="C18" s="71" t="s">
        <v>162</v>
      </c>
      <c r="D18" s="83" t="s">
        <v>53</v>
      </c>
      <c r="E18" s="31">
        <v>8</v>
      </c>
      <c r="F18" s="32">
        <v>7.5</v>
      </c>
      <c r="G18" s="32">
        <v>7.5</v>
      </c>
      <c r="H18" s="33">
        <f t="shared" si="18"/>
        <v>23</v>
      </c>
      <c r="I18" s="34">
        <v>8</v>
      </c>
      <c r="J18" s="36">
        <v>7</v>
      </c>
      <c r="K18" s="36">
        <v>8.5</v>
      </c>
      <c r="L18" s="33">
        <f t="shared" si="19"/>
        <v>23.5</v>
      </c>
      <c r="M18" s="31">
        <v>7</v>
      </c>
      <c r="N18" s="36">
        <v>7.5</v>
      </c>
      <c r="O18" s="36">
        <v>8</v>
      </c>
      <c r="P18" s="33">
        <f t="shared" si="20"/>
        <v>22.5</v>
      </c>
      <c r="Q18" s="37">
        <f t="shared" si="21"/>
        <v>23</v>
      </c>
      <c r="R18" s="77" t="str">
        <f>VLOOKUP(AC18,'Judging Data Entry - Digital'!$AC$2:$AD$6,2,FALSE)</f>
        <v>HM</v>
      </c>
      <c r="S18" s="61" t="s">
        <v>255</v>
      </c>
      <c r="U18" s="4" t="b">
        <f t="shared" si="22"/>
        <v>0</v>
      </c>
      <c r="V18" s="4">
        <f t="shared" si="23"/>
        <v>0</v>
      </c>
      <c r="W18" s="4" t="b">
        <f t="shared" si="24"/>
        <v>1</v>
      </c>
      <c r="X18" s="4">
        <f t="shared" si="25"/>
        <v>1</v>
      </c>
      <c r="Y18" s="4" t="b">
        <f t="shared" si="8"/>
        <v>0</v>
      </c>
      <c r="Z18" s="4">
        <f t="shared" si="26"/>
        <v>0</v>
      </c>
      <c r="AA18" s="4" t="b">
        <f t="shared" si="10"/>
        <v>0</v>
      </c>
      <c r="AB18" s="4">
        <f t="shared" si="27"/>
        <v>0</v>
      </c>
      <c r="AC18" s="4">
        <f t="shared" si="28"/>
        <v>3</v>
      </c>
      <c r="AE18" s="38">
        <f t="shared" si="29"/>
        <v>23</v>
      </c>
      <c r="AG18" s="39" t="str">
        <f t="shared" si="15"/>
        <v>Score: 23/30</v>
      </c>
      <c r="AH18" s="39" t="str">
        <f t="shared" si="16"/>
        <v>Honorable Mention</v>
      </c>
      <c r="AI18" s="3" t="str">
        <f t="shared" si="17"/>
        <v>'Fusion' by Gordon Sukut
Score: 23/30
Honorable Mention
Judges Comments: great impact, good effect, the lighting is extraordinary</v>
      </c>
    </row>
    <row r="19" spans="1:35" ht="45.75" customHeight="1">
      <c r="A19" s="30">
        <f t="shared" si="14"/>
        <v>9</v>
      </c>
      <c r="B19" s="30" t="s">
        <v>25</v>
      </c>
      <c r="C19" s="71" t="s">
        <v>86</v>
      </c>
      <c r="D19" s="83" t="s">
        <v>31</v>
      </c>
      <c r="E19" s="31">
        <v>7</v>
      </c>
      <c r="F19" s="32">
        <v>7.5</v>
      </c>
      <c r="G19" s="32">
        <v>7.5</v>
      </c>
      <c r="H19" s="33">
        <f t="shared" si="18"/>
        <v>22</v>
      </c>
      <c r="I19" s="34">
        <v>8</v>
      </c>
      <c r="J19" s="36">
        <v>7.5</v>
      </c>
      <c r="K19" s="36">
        <v>7</v>
      </c>
      <c r="L19" s="33">
        <f t="shared" si="19"/>
        <v>22.5</v>
      </c>
      <c r="M19" s="31">
        <v>7.5</v>
      </c>
      <c r="N19" s="36">
        <v>7</v>
      </c>
      <c r="O19" s="36">
        <v>8</v>
      </c>
      <c r="P19" s="33">
        <f t="shared" si="20"/>
        <v>22.5</v>
      </c>
      <c r="Q19" s="37">
        <f t="shared" si="21"/>
        <v>22.333333333333332</v>
      </c>
      <c r="R19" s="77" t="str">
        <f>VLOOKUP(AC19,'Judging Data Entry - Digital'!$AC$2:$AD$6,2,FALSE)</f>
        <v>HM</v>
      </c>
      <c r="S19" s="61" t="s">
        <v>195</v>
      </c>
      <c r="U19" s="4" t="b">
        <f t="shared" si="22"/>
        <v>0</v>
      </c>
      <c r="V19" s="4">
        <f t="shared" si="23"/>
        <v>0</v>
      </c>
      <c r="W19" s="4" t="b">
        <f t="shared" si="24"/>
        <v>1</v>
      </c>
      <c r="X19" s="4">
        <f t="shared" si="25"/>
        <v>1</v>
      </c>
      <c r="Y19" s="4" t="b">
        <f t="shared" si="8"/>
        <v>0</v>
      </c>
      <c r="Z19" s="4">
        <f t="shared" si="26"/>
        <v>0</v>
      </c>
      <c r="AA19" s="4" t="b">
        <f t="shared" si="10"/>
        <v>0</v>
      </c>
      <c r="AB19" s="4">
        <f t="shared" si="27"/>
        <v>0</v>
      </c>
      <c r="AC19" s="4">
        <f t="shared" si="28"/>
        <v>3</v>
      </c>
      <c r="AE19" s="38">
        <f t="shared" si="29"/>
        <v>22.333333333333332</v>
      </c>
      <c r="AG19" s="39" t="str">
        <f t="shared" si="15"/>
        <v>Score: 22.3/30</v>
      </c>
      <c r="AH19" s="39" t="str">
        <f t="shared" si="16"/>
        <v>Honorable Mention</v>
      </c>
      <c r="AI19" s="3" t="str">
        <f t="shared" si="17"/>
        <v>'Garden Sprites' by June McDonald
Score: 22.3/30
Honorable Mention
Judges Comments: cute title and subjects to match, great facial expressions, really well thought out</v>
      </c>
    </row>
    <row r="20" spans="1:35" ht="45.75" customHeight="1">
      <c r="A20" s="30">
        <f t="shared" si="14"/>
        <v>10</v>
      </c>
      <c r="B20" s="30" t="s">
        <v>25</v>
      </c>
      <c r="C20" s="71" t="s">
        <v>87</v>
      </c>
      <c r="D20" s="83" t="s">
        <v>163</v>
      </c>
      <c r="E20" s="31">
        <v>7</v>
      </c>
      <c r="F20" s="32">
        <v>7</v>
      </c>
      <c r="G20" s="32">
        <v>7</v>
      </c>
      <c r="H20" s="33">
        <f t="shared" si="18"/>
        <v>21</v>
      </c>
      <c r="I20" s="34">
        <v>7</v>
      </c>
      <c r="J20" s="36">
        <v>6.5</v>
      </c>
      <c r="K20" s="36">
        <v>7</v>
      </c>
      <c r="L20" s="33">
        <f t="shared" si="19"/>
        <v>20.5</v>
      </c>
      <c r="M20" s="31">
        <v>6.5</v>
      </c>
      <c r="N20" s="36">
        <v>7</v>
      </c>
      <c r="O20" s="36">
        <v>7</v>
      </c>
      <c r="P20" s="33">
        <f t="shared" si="20"/>
        <v>20.5</v>
      </c>
      <c r="Q20" s="37">
        <f t="shared" si="21"/>
        <v>20.666666666666668</v>
      </c>
      <c r="R20" s="77" t="str">
        <f>VLOOKUP(AC20,'Judging Data Entry - Digital'!$AC$2:$AD$6,2,FALSE)</f>
        <v> </v>
      </c>
      <c r="S20" s="61" t="s">
        <v>196</v>
      </c>
      <c r="U20" s="4" t="b">
        <f t="shared" si="22"/>
        <v>0</v>
      </c>
      <c r="V20" s="4">
        <f t="shared" si="23"/>
        <v>0</v>
      </c>
      <c r="W20" s="4" t="b">
        <f t="shared" si="24"/>
        <v>0</v>
      </c>
      <c r="X20" s="4">
        <f t="shared" si="25"/>
        <v>0</v>
      </c>
      <c r="Y20" s="4" t="b">
        <f t="shared" si="8"/>
        <v>0</v>
      </c>
      <c r="Z20" s="4">
        <f t="shared" si="26"/>
        <v>0</v>
      </c>
      <c r="AA20" s="4" t="b">
        <f t="shared" si="10"/>
        <v>0</v>
      </c>
      <c r="AB20" s="4">
        <f t="shared" si="27"/>
        <v>0</v>
      </c>
      <c r="AC20" s="4">
        <f t="shared" si="28"/>
        <v>0</v>
      </c>
      <c r="AE20" s="38">
        <f t="shared" si="29"/>
        <v>20.666666666666668</v>
      </c>
      <c r="AG20" s="39" t="str">
        <f t="shared" si="15"/>
        <v>Score: 20.7/30</v>
      </c>
      <c r="AH20" s="39">
        <f t="shared" si="16"/>
      </c>
      <c r="AI20" s="3" t="str">
        <f t="shared" si="17"/>
        <v>'Into The Bath Of Blues' by Emily Schindel
Score: 20.7/30
Judges Comments: horror-type feel to this image, altered a lot - but seems a bit too dark</v>
      </c>
    </row>
    <row r="21" spans="1:35" ht="45.75" customHeight="1">
      <c r="A21" s="30">
        <f t="shared" si="14"/>
        <v>11</v>
      </c>
      <c r="B21" s="30" t="s">
        <v>25</v>
      </c>
      <c r="C21" s="71" t="s">
        <v>88</v>
      </c>
      <c r="D21" s="83" t="s">
        <v>52</v>
      </c>
      <c r="E21" s="31">
        <v>6.5</v>
      </c>
      <c r="F21" s="32">
        <v>7.5</v>
      </c>
      <c r="G21" s="32">
        <v>7</v>
      </c>
      <c r="H21" s="33">
        <f t="shared" si="18"/>
        <v>21</v>
      </c>
      <c r="I21" s="34">
        <v>7</v>
      </c>
      <c r="J21" s="36">
        <v>7.5</v>
      </c>
      <c r="K21" s="36">
        <v>7</v>
      </c>
      <c r="L21" s="33">
        <f t="shared" si="19"/>
        <v>21.5</v>
      </c>
      <c r="M21" s="31">
        <v>7</v>
      </c>
      <c r="N21" s="36">
        <v>7</v>
      </c>
      <c r="O21" s="36">
        <v>6.5</v>
      </c>
      <c r="P21" s="33">
        <f t="shared" si="20"/>
        <v>20.5</v>
      </c>
      <c r="Q21" s="37">
        <f t="shared" si="21"/>
        <v>21</v>
      </c>
      <c r="R21" s="77" t="str">
        <f>VLOOKUP(AC21,'Judging Data Entry - Digital'!$AC$2:$AD$6,2,FALSE)</f>
        <v> </v>
      </c>
      <c r="S21" s="61" t="s">
        <v>197</v>
      </c>
      <c r="U21" s="4" t="b">
        <f t="shared" si="22"/>
        <v>0</v>
      </c>
      <c r="V21" s="4">
        <f t="shared" si="23"/>
        <v>0</v>
      </c>
      <c r="W21" s="4" t="b">
        <f t="shared" si="24"/>
        <v>0</v>
      </c>
      <c r="X21" s="4">
        <f t="shared" si="25"/>
        <v>0</v>
      </c>
      <c r="Y21" s="4" t="b">
        <f t="shared" si="8"/>
        <v>0</v>
      </c>
      <c r="Z21" s="4">
        <f t="shared" si="26"/>
        <v>0</v>
      </c>
      <c r="AA21" s="4" t="b">
        <f t="shared" si="10"/>
        <v>0</v>
      </c>
      <c r="AB21" s="4">
        <f t="shared" si="27"/>
        <v>0</v>
      </c>
      <c r="AC21" s="4">
        <f t="shared" si="28"/>
        <v>0</v>
      </c>
      <c r="AE21" s="38">
        <f t="shared" si="29"/>
        <v>21</v>
      </c>
      <c r="AG21" s="39" t="str">
        <f t="shared" si="15"/>
        <v>Score: 21/30</v>
      </c>
      <c r="AH21" s="39">
        <f t="shared" si="16"/>
      </c>
      <c r="AI21" s="3" t="str">
        <f t="shared" si="17"/>
        <v>'It's a Jungle Out There' by Barry Singer
Score: 21/30
Judges Comments: interesting concept, green is a little distracting</v>
      </c>
    </row>
    <row r="22" spans="1:35" ht="45.75" customHeight="1">
      <c r="A22" s="30">
        <f t="shared" si="14"/>
        <v>12</v>
      </c>
      <c r="B22" s="30" t="s">
        <v>25</v>
      </c>
      <c r="C22" s="71" t="s">
        <v>89</v>
      </c>
      <c r="D22" s="83" t="s">
        <v>54</v>
      </c>
      <c r="E22" s="31">
        <v>7</v>
      </c>
      <c r="F22" s="32">
        <v>7</v>
      </c>
      <c r="G22" s="32">
        <v>7</v>
      </c>
      <c r="H22" s="33">
        <f t="shared" si="18"/>
        <v>21</v>
      </c>
      <c r="I22" s="34">
        <v>7</v>
      </c>
      <c r="J22" s="36">
        <v>7</v>
      </c>
      <c r="K22" s="36">
        <v>7.5</v>
      </c>
      <c r="L22" s="33">
        <f t="shared" si="19"/>
        <v>21.5</v>
      </c>
      <c r="M22" s="31">
        <v>7</v>
      </c>
      <c r="N22" s="36">
        <v>7</v>
      </c>
      <c r="O22" s="36">
        <v>7</v>
      </c>
      <c r="P22" s="33">
        <f t="shared" si="20"/>
        <v>21</v>
      </c>
      <c r="Q22" s="37">
        <f t="shared" si="21"/>
        <v>21.166666666666668</v>
      </c>
      <c r="R22" s="77" t="str">
        <f>VLOOKUP(AC22,'Judging Data Entry - Digital'!$AC$2:$AD$6,2,FALSE)</f>
        <v> </v>
      </c>
      <c r="S22" s="61" t="s">
        <v>198</v>
      </c>
      <c r="U22" s="4" t="b">
        <f t="shared" si="22"/>
        <v>0</v>
      </c>
      <c r="V22" s="4">
        <f t="shared" si="23"/>
        <v>0</v>
      </c>
      <c r="W22" s="4" t="b">
        <f t="shared" si="24"/>
        <v>0</v>
      </c>
      <c r="X22" s="4">
        <f t="shared" si="25"/>
        <v>0</v>
      </c>
      <c r="Y22" s="4" t="b">
        <f t="shared" si="8"/>
        <v>0</v>
      </c>
      <c r="Z22" s="4">
        <f t="shared" si="26"/>
        <v>0</v>
      </c>
      <c r="AA22" s="4" t="b">
        <f t="shared" si="10"/>
        <v>0</v>
      </c>
      <c r="AB22" s="4">
        <f t="shared" si="27"/>
        <v>0</v>
      </c>
      <c r="AC22" s="4">
        <f t="shared" si="28"/>
        <v>0</v>
      </c>
      <c r="AE22" s="38">
        <f t="shared" si="29"/>
        <v>21.166666666666668</v>
      </c>
      <c r="AG22" s="39" t="str">
        <f t="shared" si="15"/>
        <v>Score: 21.2/30</v>
      </c>
      <c r="AH22" s="39">
        <f t="shared" si="16"/>
      </c>
      <c r="AI22" s="3" t="str">
        <f t="shared" si="17"/>
        <v>'Leaves' by Ian Sutherland
Score: 21.2/30
Judges Comments: good detail in the leaves, nice leading line, nice composition with a group of 3</v>
      </c>
    </row>
    <row r="23" spans="1:35" ht="45.75" customHeight="1">
      <c r="A23" s="30">
        <f t="shared" si="14"/>
        <v>13</v>
      </c>
      <c r="B23" s="30" t="s">
        <v>25</v>
      </c>
      <c r="C23" s="71" t="s">
        <v>90</v>
      </c>
      <c r="D23" s="83" t="s">
        <v>36</v>
      </c>
      <c r="E23" s="31">
        <v>6</v>
      </c>
      <c r="F23" s="32">
        <v>6</v>
      </c>
      <c r="G23" s="32">
        <v>6.5</v>
      </c>
      <c r="H23" s="33">
        <f t="shared" si="18"/>
        <v>18.5</v>
      </c>
      <c r="I23" s="34">
        <v>6.5</v>
      </c>
      <c r="J23" s="36">
        <v>6.5</v>
      </c>
      <c r="K23" s="36">
        <v>7</v>
      </c>
      <c r="L23" s="33">
        <f t="shared" si="19"/>
        <v>20</v>
      </c>
      <c r="M23" s="31">
        <v>7</v>
      </c>
      <c r="N23" s="36">
        <v>6</v>
      </c>
      <c r="O23" s="36">
        <v>6.5</v>
      </c>
      <c r="P23" s="33">
        <f t="shared" si="20"/>
        <v>19.5</v>
      </c>
      <c r="Q23" s="37">
        <f t="shared" si="21"/>
        <v>19.333333333333332</v>
      </c>
      <c r="R23" s="77" t="str">
        <f>VLOOKUP(AC23,'Judging Data Entry - Digital'!$AC$2:$AD$6,2,FALSE)</f>
        <v> </v>
      </c>
      <c r="S23" s="61" t="s">
        <v>199</v>
      </c>
      <c r="U23" s="4" t="b">
        <f t="shared" si="22"/>
        <v>0</v>
      </c>
      <c r="V23" s="4">
        <f t="shared" si="23"/>
        <v>0</v>
      </c>
      <c r="W23" s="4" t="b">
        <f t="shared" si="24"/>
        <v>0</v>
      </c>
      <c r="X23" s="4">
        <f t="shared" si="25"/>
        <v>0</v>
      </c>
      <c r="Y23" s="4" t="b">
        <f t="shared" si="8"/>
        <v>0</v>
      </c>
      <c r="Z23" s="4">
        <f t="shared" si="26"/>
        <v>0</v>
      </c>
      <c r="AA23" s="4" t="b">
        <f t="shared" si="10"/>
        <v>0</v>
      </c>
      <c r="AB23" s="4">
        <f t="shared" si="27"/>
        <v>0</v>
      </c>
      <c r="AC23" s="4">
        <f t="shared" si="28"/>
        <v>0</v>
      </c>
      <c r="AE23" s="38">
        <f t="shared" si="29"/>
        <v>19.333333333333332</v>
      </c>
      <c r="AG23" s="39" t="str">
        <f t="shared" si="15"/>
        <v>Score: 19.3/30</v>
      </c>
      <c r="AH23" s="39">
        <f t="shared" si="16"/>
      </c>
      <c r="AI23" s="3" t="str">
        <f t="shared" si="17"/>
        <v>'Lilies of the Night' by Helen Brown
Score: 19.3/30
Judges Comments: interesting concept, perhaps needs a little more variety to the shapes and pattern</v>
      </c>
    </row>
    <row r="24" spans="1:35" ht="45.75" customHeight="1">
      <c r="A24" s="30">
        <f t="shared" si="14"/>
        <v>14</v>
      </c>
      <c r="B24" s="30" t="s">
        <v>25</v>
      </c>
      <c r="C24" s="71" t="s">
        <v>91</v>
      </c>
      <c r="D24" s="83" t="s">
        <v>164</v>
      </c>
      <c r="E24" s="31">
        <v>7.5</v>
      </c>
      <c r="F24" s="32">
        <v>8</v>
      </c>
      <c r="G24" s="32">
        <v>7.5</v>
      </c>
      <c r="H24" s="33">
        <f t="shared" si="18"/>
        <v>23</v>
      </c>
      <c r="I24" s="34">
        <v>7.5</v>
      </c>
      <c r="J24" s="36">
        <v>8</v>
      </c>
      <c r="K24" s="36">
        <v>7.5</v>
      </c>
      <c r="L24" s="33">
        <f t="shared" si="19"/>
        <v>23</v>
      </c>
      <c r="M24" s="31">
        <v>7</v>
      </c>
      <c r="N24" s="36">
        <v>7.5</v>
      </c>
      <c r="O24" s="36">
        <v>7.5</v>
      </c>
      <c r="P24" s="33">
        <f t="shared" si="20"/>
        <v>22</v>
      </c>
      <c r="Q24" s="37">
        <f t="shared" si="21"/>
        <v>22.666666666666668</v>
      </c>
      <c r="R24" s="77" t="str">
        <f>VLOOKUP(AC24,'Judging Data Entry - Digital'!$AC$2:$AD$6,2,FALSE)</f>
        <v>HM</v>
      </c>
      <c r="S24" s="61" t="s">
        <v>256</v>
      </c>
      <c r="U24" s="4" t="b">
        <f t="shared" si="22"/>
        <v>0</v>
      </c>
      <c r="V24" s="4">
        <f t="shared" si="23"/>
        <v>0</v>
      </c>
      <c r="W24" s="4" t="b">
        <f t="shared" si="24"/>
        <v>1</v>
      </c>
      <c r="X24" s="4">
        <f t="shared" si="25"/>
        <v>1</v>
      </c>
      <c r="Y24" s="4" t="b">
        <f t="shared" si="8"/>
        <v>0</v>
      </c>
      <c r="Z24" s="4">
        <f t="shared" si="26"/>
        <v>0</v>
      </c>
      <c r="AA24" s="4" t="b">
        <f t="shared" si="10"/>
        <v>0</v>
      </c>
      <c r="AB24" s="4">
        <f t="shared" si="27"/>
        <v>0</v>
      </c>
      <c r="AC24" s="4">
        <f t="shared" si="28"/>
        <v>3</v>
      </c>
      <c r="AE24" s="38">
        <f t="shared" si="29"/>
        <v>22.666666666666668</v>
      </c>
      <c r="AG24" s="39" t="str">
        <f t="shared" si="15"/>
        <v>Score: 22.7/30</v>
      </c>
      <c r="AH24" s="39" t="str">
        <f t="shared" si="16"/>
        <v>Honorable Mention</v>
      </c>
      <c r="AI24" s="3" t="str">
        <f t="shared" si="17"/>
        <v>'Looking Out' by Howard Brown
Score: 22.7/30
Honorable Mention
Judges Comments: nice pop-out from the trapezoidal frame, interesting AR image (concept-wise), good image to look at, well done</v>
      </c>
    </row>
    <row r="25" spans="1:35" ht="45.75" customHeight="1">
      <c r="A25" s="30">
        <f t="shared" si="14"/>
        <v>15</v>
      </c>
      <c r="B25" s="30" t="s">
        <v>25</v>
      </c>
      <c r="C25" s="71" t="s">
        <v>92</v>
      </c>
      <c r="D25" s="83" t="s">
        <v>34</v>
      </c>
      <c r="E25" s="31">
        <v>7.5</v>
      </c>
      <c r="F25" s="32">
        <v>7</v>
      </c>
      <c r="G25" s="32">
        <v>8</v>
      </c>
      <c r="H25" s="33">
        <f t="shared" si="18"/>
        <v>22.5</v>
      </c>
      <c r="I25" s="34">
        <v>7</v>
      </c>
      <c r="J25" s="36">
        <v>7</v>
      </c>
      <c r="K25" s="36">
        <v>8</v>
      </c>
      <c r="L25" s="33">
        <f t="shared" si="19"/>
        <v>22</v>
      </c>
      <c r="M25" s="31">
        <v>8</v>
      </c>
      <c r="N25" s="36">
        <v>7</v>
      </c>
      <c r="O25" s="36">
        <v>8</v>
      </c>
      <c r="P25" s="33">
        <f t="shared" si="20"/>
        <v>23</v>
      </c>
      <c r="Q25" s="37">
        <f t="shared" si="21"/>
        <v>22.5</v>
      </c>
      <c r="R25" s="77" t="str">
        <f>VLOOKUP(AC25,'Judging Data Entry - Digital'!$AC$2:$AD$6,2,FALSE)</f>
        <v>HM</v>
      </c>
      <c r="S25" s="61" t="s">
        <v>200</v>
      </c>
      <c r="U25" s="4" t="b">
        <f t="shared" si="22"/>
        <v>0</v>
      </c>
      <c r="V25" s="4">
        <f t="shared" si="23"/>
        <v>0</v>
      </c>
      <c r="W25" s="4" t="b">
        <f t="shared" si="24"/>
        <v>1</v>
      </c>
      <c r="X25" s="4">
        <f t="shared" si="25"/>
        <v>1</v>
      </c>
      <c r="Y25" s="4" t="b">
        <f t="shared" si="8"/>
        <v>0</v>
      </c>
      <c r="Z25" s="4">
        <f t="shared" si="26"/>
        <v>0</v>
      </c>
      <c r="AA25" s="4" t="b">
        <f t="shared" si="10"/>
        <v>0</v>
      </c>
      <c r="AB25" s="4">
        <f t="shared" si="27"/>
        <v>0</v>
      </c>
      <c r="AC25" s="4">
        <f t="shared" si="28"/>
        <v>3</v>
      </c>
      <c r="AE25" s="38">
        <f t="shared" si="29"/>
        <v>22.5</v>
      </c>
      <c r="AG25" s="39" t="str">
        <f t="shared" si="15"/>
        <v>Score: 22.5/30</v>
      </c>
      <c r="AH25" s="39" t="str">
        <f t="shared" si="16"/>
        <v>Honorable Mention</v>
      </c>
      <c r="AI25" s="3" t="str">
        <f t="shared" si="17"/>
        <v>'Not in MY backyard' by Cathy Anderson
Score: 22.5/30
Honorable Mention
Judges Comments: good title and composition - great leading lines, strong monochrome image, good mood that matches the title</v>
      </c>
    </row>
    <row r="26" spans="1:35" ht="45.75" customHeight="1">
      <c r="A26" s="30">
        <f t="shared" si="14"/>
        <v>16</v>
      </c>
      <c r="B26" s="106" t="s">
        <v>25</v>
      </c>
      <c r="C26" s="89" t="s">
        <v>93</v>
      </c>
      <c r="D26" s="90" t="s">
        <v>165</v>
      </c>
      <c r="E26" s="91">
        <v>8</v>
      </c>
      <c r="F26" s="92">
        <v>8.5</v>
      </c>
      <c r="G26" s="92">
        <v>8</v>
      </c>
      <c r="H26" s="93">
        <f aca="true" t="shared" si="30" ref="H26:H31">E26+F26+G26</f>
        <v>24.5</v>
      </c>
      <c r="I26" s="94">
        <v>8</v>
      </c>
      <c r="J26" s="95">
        <v>8.5</v>
      </c>
      <c r="K26" s="95">
        <v>8</v>
      </c>
      <c r="L26" s="93">
        <f aca="true" t="shared" si="31" ref="L26:L31">I26+J26+K26</f>
        <v>24.5</v>
      </c>
      <c r="M26" s="91">
        <v>7</v>
      </c>
      <c r="N26" s="95">
        <v>8.5</v>
      </c>
      <c r="O26" s="95">
        <v>8</v>
      </c>
      <c r="P26" s="93">
        <f aca="true" t="shared" si="32" ref="P26:P31">M26+N26+O26</f>
        <v>23.5</v>
      </c>
      <c r="Q26" s="96">
        <f aca="true" t="shared" si="33" ref="Q26:Q31">(H26+L26+P26)/3</f>
        <v>24.166666666666668</v>
      </c>
      <c r="R26" s="97" t="str">
        <f>VLOOKUP(AC26,'Judging Data Entry - Digital'!$AC$2:$AD$6,2,FALSE)</f>
        <v>PM</v>
      </c>
      <c r="S26" s="98" t="s">
        <v>257</v>
      </c>
      <c r="U26" s="4" t="b">
        <f t="shared" si="22"/>
        <v>0</v>
      </c>
      <c r="V26" s="4">
        <f aca="true" t="shared" si="34" ref="V26:V31">IF(U26=TRUE,1,0)</f>
        <v>0</v>
      </c>
      <c r="W26" s="4" t="b">
        <f aca="true" t="shared" si="35" ref="W26:W31">AND($U$10=0,Q26&gt;21.99)</f>
        <v>1</v>
      </c>
      <c r="X26" s="4">
        <f aca="true" t="shared" si="36" ref="X26:X31">IF(W26=TRUE,1,0)</f>
        <v>1</v>
      </c>
      <c r="Y26" s="4" t="b">
        <f t="shared" si="8"/>
        <v>1</v>
      </c>
      <c r="Z26" s="4">
        <f aca="true" t="shared" si="37" ref="Z26:Z31">IF(Y26=TRUE,2,0)</f>
        <v>2</v>
      </c>
      <c r="AA26" s="4" t="b">
        <f t="shared" si="10"/>
        <v>1</v>
      </c>
      <c r="AB26" s="4">
        <f aca="true" t="shared" si="38" ref="AB26:AB31">IF(AA26=TRUE,1,0)</f>
        <v>1</v>
      </c>
      <c r="AC26" s="4">
        <f aca="true" t="shared" si="39" ref="AC26:AC31">U26+(W26*2)+X26+Y26+Z26</f>
        <v>6</v>
      </c>
      <c r="AE26" s="38">
        <f aca="true" t="shared" si="40" ref="AE26:AE31">Q26</f>
        <v>24.166666666666668</v>
      </c>
      <c r="AG26" s="39" t="str">
        <f t="shared" si="15"/>
        <v>Score: 24.2/30</v>
      </c>
      <c r="AH26" s="39" t="str">
        <f t="shared" si="16"/>
        <v>Print of the Month</v>
      </c>
      <c r="AI26" s="3" t="str">
        <f t="shared" si="17"/>
        <v>'Ode to Autumn ' by Richard Kerbes
Score: 24.2/30
Print of the Month
Judges Comments: Hobbitt-ish, nice leading lines and colors, leaves at the bottom are very sharp, a technically strong image</v>
      </c>
    </row>
    <row r="27" spans="1:35" ht="45.75" customHeight="1">
      <c r="A27" s="30">
        <f t="shared" si="14"/>
        <v>17</v>
      </c>
      <c r="B27" s="30" t="s">
        <v>25</v>
      </c>
      <c r="C27" s="71" t="s">
        <v>94</v>
      </c>
      <c r="D27" s="83" t="s">
        <v>83</v>
      </c>
      <c r="E27" s="31">
        <v>7.5</v>
      </c>
      <c r="F27" s="32">
        <v>7</v>
      </c>
      <c r="G27" s="32">
        <v>7</v>
      </c>
      <c r="H27" s="33">
        <f t="shared" si="30"/>
        <v>21.5</v>
      </c>
      <c r="I27" s="34">
        <v>7.5</v>
      </c>
      <c r="J27" s="36">
        <v>6.5</v>
      </c>
      <c r="K27" s="36">
        <v>8</v>
      </c>
      <c r="L27" s="33">
        <f t="shared" si="31"/>
        <v>22</v>
      </c>
      <c r="M27" s="31">
        <v>7.5</v>
      </c>
      <c r="N27" s="36">
        <v>7</v>
      </c>
      <c r="O27" s="36">
        <v>8</v>
      </c>
      <c r="P27" s="33">
        <f t="shared" si="32"/>
        <v>22.5</v>
      </c>
      <c r="Q27" s="37">
        <f t="shared" si="33"/>
        <v>22</v>
      </c>
      <c r="R27" s="77" t="str">
        <f>VLOOKUP(AC27,'Judging Data Entry - Digital'!$AC$2:$AD$6,2,FALSE)</f>
        <v>HM</v>
      </c>
      <c r="S27" s="61" t="s">
        <v>201</v>
      </c>
      <c r="U27" s="4" t="b">
        <f>AND($U$33&lt;22,Q27=$U$33)</f>
        <v>0</v>
      </c>
      <c r="V27" s="4">
        <f t="shared" si="34"/>
        <v>0</v>
      </c>
      <c r="W27" s="4" t="b">
        <f t="shared" si="35"/>
        <v>1</v>
      </c>
      <c r="X27" s="4">
        <f t="shared" si="36"/>
        <v>1</v>
      </c>
      <c r="Y27" s="4" t="b">
        <f t="shared" si="8"/>
        <v>0</v>
      </c>
      <c r="Z27" s="4">
        <f t="shared" si="37"/>
        <v>0</v>
      </c>
      <c r="AA27" s="4" t="b">
        <f t="shared" si="10"/>
        <v>0</v>
      </c>
      <c r="AB27" s="4">
        <f t="shared" si="38"/>
        <v>0</v>
      </c>
      <c r="AC27" s="4">
        <f t="shared" si="39"/>
        <v>3</v>
      </c>
      <c r="AE27" s="38">
        <f t="shared" si="40"/>
        <v>22</v>
      </c>
      <c r="AG27" s="39" t="str">
        <f t="shared" si="15"/>
        <v>Score: 22/30</v>
      </c>
      <c r="AH27" s="39" t="str">
        <f t="shared" si="16"/>
        <v>Honorable Mention</v>
      </c>
      <c r="AI27" s="3" t="str">
        <f t="shared" si="17"/>
        <v>'Painted Autumn' by Lorilee Guenter
Score: 22/30
Honorable Mention
Judges Comments: nice composition, interesting AR effect, technically well done</v>
      </c>
    </row>
    <row r="28" spans="1:35" ht="45.75" customHeight="1">
      <c r="A28" s="30">
        <f t="shared" si="14"/>
        <v>18</v>
      </c>
      <c r="B28" s="30" t="s">
        <v>25</v>
      </c>
      <c r="C28" s="71" t="s">
        <v>95</v>
      </c>
      <c r="D28" s="83" t="s">
        <v>166</v>
      </c>
      <c r="E28" s="31">
        <v>7.5</v>
      </c>
      <c r="F28" s="32">
        <v>6.5</v>
      </c>
      <c r="G28" s="32">
        <v>7</v>
      </c>
      <c r="H28" s="33">
        <f t="shared" si="30"/>
        <v>21</v>
      </c>
      <c r="I28" s="34">
        <v>8</v>
      </c>
      <c r="J28" s="36">
        <v>6.5</v>
      </c>
      <c r="K28" s="36">
        <v>7.5</v>
      </c>
      <c r="L28" s="33">
        <f t="shared" si="31"/>
        <v>22</v>
      </c>
      <c r="M28" s="31">
        <v>7.5</v>
      </c>
      <c r="N28" s="36">
        <v>6.5</v>
      </c>
      <c r="O28" s="36">
        <v>8</v>
      </c>
      <c r="P28" s="33">
        <f t="shared" si="32"/>
        <v>22</v>
      </c>
      <c r="Q28" s="37">
        <f t="shared" si="33"/>
        <v>21.666666666666668</v>
      </c>
      <c r="R28" s="77" t="str">
        <f>VLOOKUP(AC28,'Judging Data Entry - Digital'!$AC$2:$AD$6,2,FALSE)</f>
        <v> </v>
      </c>
      <c r="S28" s="61" t="s">
        <v>279</v>
      </c>
      <c r="U28" s="4" t="b">
        <f>AND($U$33&lt;22,Q28=$U$33)</f>
        <v>0</v>
      </c>
      <c r="V28" s="4">
        <f t="shared" si="34"/>
        <v>0</v>
      </c>
      <c r="W28" s="4" t="b">
        <f t="shared" si="35"/>
        <v>0</v>
      </c>
      <c r="X28" s="4">
        <f t="shared" si="36"/>
        <v>0</v>
      </c>
      <c r="Y28" s="4" t="b">
        <f t="shared" si="8"/>
        <v>0</v>
      </c>
      <c r="Z28" s="4">
        <f t="shared" si="37"/>
        <v>0</v>
      </c>
      <c r="AA28" s="4" t="b">
        <f t="shared" si="10"/>
        <v>0</v>
      </c>
      <c r="AB28" s="4">
        <f t="shared" si="38"/>
        <v>0</v>
      </c>
      <c r="AC28" s="4">
        <f t="shared" si="39"/>
        <v>0</v>
      </c>
      <c r="AE28" s="38">
        <f t="shared" si="40"/>
        <v>21.666666666666668</v>
      </c>
      <c r="AG28" s="39" t="str">
        <f t="shared" si="15"/>
        <v>Score: 21.7/30</v>
      </c>
      <c r="AH28" s="39">
        <f t="shared" si="16"/>
      </c>
      <c r="AI28" s="3" t="str">
        <f t="shared" si="17"/>
        <v>'Pond Beneath The Web' by Nina Henry
Score: 21.7/30
Judges Comments: title helps tell the image's story, great abstract feel but feels a bit too busy</v>
      </c>
    </row>
    <row r="29" spans="1:35" ht="45.75" customHeight="1">
      <c r="A29" s="30">
        <f>A28+1</f>
        <v>19</v>
      </c>
      <c r="B29" s="30" t="s">
        <v>25</v>
      </c>
      <c r="C29" s="71" t="s">
        <v>96</v>
      </c>
      <c r="D29" s="83" t="s">
        <v>49</v>
      </c>
      <c r="E29" s="31">
        <v>8</v>
      </c>
      <c r="F29" s="32">
        <v>7</v>
      </c>
      <c r="G29" s="32">
        <v>7</v>
      </c>
      <c r="H29" s="33">
        <f t="shared" si="30"/>
        <v>22</v>
      </c>
      <c r="I29" s="34">
        <v>8</v>
      </c>
      <c r="J29" s="36">
        <v>7.5</v>
      </c>
      <c r="K29" s="36">
        <v>8</v>
      </c>
      <c r="L29" s="33">
        <f t="shared" si="31"/>
        <v>23.5</v>
      </c>
      <c r="M29" s="31">
        <v>8</v>
      </c>
      <c r="N29" s="36">
        <v>7.5</v>
      </c>
      <c r="O29" s="36">
        <v>8</v>
      </c>
      <c r="P29" s="33">
        <f t="shared" si="32"/>
        <v>23.5</v>
      </c>
      <c r="Q29" s="37">
        <f t="shared" si="33"/>
        <v>23</v>
      </c>
      <c r="R29" s="77" t="str">
        <f>VLOOKUP(AC29,'Judging Data Entry - Digital'!$AC$2:$AD$6,2,FALSE)</f>
        <v>HM</v>
      </c>
      <c r="S29" s="61" t="s">
        <v>258</v>
      </c>
      <c r="U29" s="4" t="b">
        <f>AND($U$33&lt;22,Q29=$U$33)</f>
        <v>0</v>
      </c>
      <c r="V29" s="4">
        <f t="shared" si="34"/>
        <v>0</v>
      </c>
      <c r="W29" s="4" t="b">
        <f t="shared" si="35"/>
        <v>1</v>
      </c>
      <c r="X29" s="4">
        <f t="shared" si="36"/>
        <v>1</v>
      </c>
      <c r="Y29" s="4" t="b">
        <f t="shared" si="8"/>
        <v>0</v>
      </c>
      <c r="Z29" s="4">
        <f t="shared" si="37"/>
        <v>0</v>
      </c>
      <c r="AA29" s="4" t="b">
        <f t="shared" si="10"/>
        <v>0</v>
      </c>
      <c r="AB29" s="4">
        <f t="shared" si="38"/>
        <v>0</v>
      </c>
      <c r="AC29" s="4">
        <f t="shared" si="39"/>
        <v>3</v>
      </c>
      <c r="AE29" s="38">
        <f t="shared" si="40"/>
        <v>23</v>
      </c>
      <c r="AG29" s="39" t="str">
        <f t="shared" si="15"/>
        <v>Score: 23/30</v>
      </c>
      <c r="AH29" s="39" t="str">
        <f t="shared" si="16"/>
        <v>Honorable Mention</v>
      </c>
      <c r="AI29" s="3" t="str">
        <f t="shared" si="17"/>
        <v>'Supper Might Be Late' by Dale Read
Score: 23/30
Honorable Mention
Judges Comments: great title, good flame work, nice image for the clinic, good background - well done (pardon the pun)</v>
      </c>
    </row>
    <row r="30" spans="1:35" ht="45.75" customHeight="1">
      <c r="A30" s="30">
        <f>A29+1</f>
        <v>20</v>
      </c>
      <c r="B30" s="30" t="s">
        <v>25</v>
      </c>
      <c r="C30" s="71" t="s">
        <v>97</v>
      </c>
      <c r="D30" s="83" t="s">
        <v>77</v>
      </c>
      <c r="E30" s="31">
        <v>7</v>
      </c>
      <c r="F30" s="32">
        <v>7</v>
      </c>
      <c r="G30" s="32">
        <v>7</v>
      </c>
      <c r="H30" s="33">
        <f t="shared" si="30"/>
        <v>21</v>
      </c>
      <c r="I30" s="34">
        <v>7</v>
      </c>
      <c r="J30" s="36">
        <v>7</v>
      </c>
      <c r="K30" s="36">
        <v>7</v>
      </c>
      <c r="L30" s="33">
        <f t="shared" si="31"/>
        <v>21</v>
      </c>
      <c r="M30" s="31">
        <v>7.25</v>
      </c>
      <c r="N30" s="36">
        <v>7</v>
      </c>
      <c r="O30" s="36">
        <v>7.5</v>
      </c>
      <c r="P30" s="33">
        <f t="shared" si="32"/>
        <v>21.75</v>
      </c>
      <c r="Q30" s="37">
        <f t="shared" si="33"/>
        <v>21.25</v>
      </c>
      <c r="R30" s="77" t="str">
        <f>VLOOKUP(AC30,'Judging Data Entry - Digital'!$AC$2:$AD$6,2,FALSE)</f>
        <v> </v>
      </c>
      <c r="S30" s="61" t="s">
        <v>202</v>
      </c>
      <c r="U30" s="4" t="b">
        <f>AND($U$33&lt;22,Q30=$U$33)</f>
        <v>0</v>
      </c>
      <c r="V30" s="4">
        <f t="shared" si="34"/>
        <v>0</v>
      </c>
      <c r="W30" s="4" t="b">
        <f t="shared" si="35"/>
        <v>0</v>
      </c>
      <c r="X30" s="4">
        <f t="shared" si="36"/>
        <v>0</v>
      </c>
      <c r="Y30" s="4" t="b">
        <f t="shared" si="8"/>
        <v>0</v>
      </c>
      <c r="Z30" s="4">
        <f t="shared" si="37"/>
        <v>0</v>
      </c>
      <c r="AA30" s="4" t="b">
        <f t="shared" si="10"/>
        <v>0</v>
      </c>
      <c r="AB30" s="4">
        <f t="shared" si="38"/>
        <v>0</v>
      </c>
      <c r="AC30" s="4">
        <f t="shared" si="39"/>
        <v>0</v>
      </c>
      <c r="AE30" s="38">
        <f t="shared" si="40"/>
        <v>21.25</v>
      </c>
      <c r="AG30" s="39" t="str">
        <f t="shared" si="15"/>
        <v>Score: 21.3/30</v>
      </c>
      <c r="AH30" s="39">
        <f t="shared" si="16"/>
      </c>
      <c r="AI30" s="3" t="str">
        <f t="shared" si="17"/>
        <v>'The Colour of Wind' by Gerald Hammerling
Score: 21.3/30
Judges Comments: nice colors, great abstract, an image of something you wouldn't think of - artsy</v>
      </c>
    </row>
    <row r="31" spans="1:35" ht="45.75" customHeight="1">
      <c r="A31" s="30">
        <f>A30+1</f>
        <v>21</v>
      </c>
      <c r="B31" s="30" t="s">
        <v>25</v>
      </c>
      <c r="C31" s="71" t="s">
        <v>98</v>
      </c>
      <c r="D31" s="83" t="s">
        <v>33</v>
      </c>
      <c r="E31" s="31">
        <v>7</v>
      </c>
      <c r="F31" s="32">
        <v>7</v>
      </c>
      <c r="G31" s="32">
        <v>7.5</v>
      </c>
      <c r="H31" s="33">
        <f t="shared" si="30"/>
        <v>21.5</v>
      </c>
      <c r="I31" s="34">
        <v>7.5</v>
      </c>
      <c r="J31" s="36">
        <v>7</v>
      </c>
      <c r="K31" s="36">
        <v>8</v>
      </c>
      <c r="L31" s="33">
        <f t="shared" si="31"/>
        <v>22.5</v>
      </c>
      <c r="M31" s="31">
        <v>7</v>
      </c>
      <c r="N31" s="36">
        <v>7</v>
      </c>
      <c r="O31" s="36">
        <v>7.5</v>
      </c>
      <c r="P31" s="33">
        <f t="shared" si="32"/>
        <v>21.5</v>
      </c>
      <c r="Q31" s="37">
        <f t="shared" si="33"/>
        <v>21.833333333333332</v>
      </c>
      <c r="R31" s="77" t="str">
        <f>VLOOKUP(AC31,'Judging Data Entry - Digital'!$AC$2:$AD$6,2,FALSE)</f>
        <v> </v>
      </c>
      <c r="S31" s="61" t="s">
        <v>203</v>
      </c>
      <c r="U31" s="4" t="b">
        <f>AND($U$33&lt;22,Q31=$U$33)</f>
        <v>0</v>
      </c>
      <c r="V31" s="4">
        <f t="shared" si="34"/>
        <v>0</v>
      </c>
      <c r="W31" s="4" t="b">
        <f t="shared" si="35"/>
        <v>0</v>
      </c>
      <c r="X31" s="4">
        <f t="shared" si="36"/>
        <v>0</v>
      </c>
      <c r="Y31" s="4" t="b">
        <f t="shared" si="8"/>
        <v>0</v>
      </c>
      <c r="Z31" s="4">
        <f t="shared" si="37"/>
        <v>0</v>
      </c>
      <c r="AA31" s="4" t="b">
        <f t="shared" si="10"/>
        <v>0</v>
      </c>
      <c r="AB31" s="4">
        <f t="shared" si="38"/>
        <v>0</v>
      </c>
      <c r="AC31" s="4">
        <f t="shared" si="39"/>
        <v>0</v>
      </c>
      <c r="AE31" s="38">
        <f t="shared" si="40"/>
        <v>21.833333333333332</v>
      </c>
      <c r="AG31" s="39" t="str">
        <f t="shared" si="15"/>
        <v>Score: 21.8/30</v>
      </c>
      <c r="AH31" s="39">
        <f t="shared" si="16"/>
      </c>
      <c r="AI31" s="3" t="str">
        <f t="shared" si="17"/>
        <v>'The Unseen' by Jenita Abramson
Score: 21.8/30
Judges Comments: cool and creepy, really cool concept but maybe she should be more in the frame</v>
      </c>
    </row>
    <row r="32" spans="1:20" ht="7.5" customHeight="1">
      <c r="A32" s="40"/>
      <c r="B32" s="40"/>
      <c r="C32" s="62"/>
      <c r="D32" s="84"/>
      <c r="E32" s="40"/>
      <c r="F32" s="40"/>
      <c r="G32" s="40"/>
      <c r="H32" s="41"/>
      <c r="I32" s="40"/>
      <c r="J32" s="42"/>
      <c r="K32" s="42"/>
      <c r="L32" s="41"/>
      <c r="M32" s="40"/>
      <c r="N32" s="42"/>
      <c r="O32" s="42"/>
      <c r="P32" s="41"/>
      <c r="Q32" s="41"/>
      <c r="R32" s="40"/>
      <c r="S32" s="62"/>
      <c r="T32" s="112" t="str">
        <f>IF(AA33=TRUE,"TIE"," ")</f>
        <v> </v>
      </c>
    </row>
    <row r="33" spans="1:28" ht="30.75" customHeight="1">
      <c r="A33" s="2">
        <f>MAX(A11:A32)</f>
        <v>21</v>
      </c>
      <c r="B33" s="2"/>
      <c r="C33" s="68" t="s">
        <v>28</v>
      </c>
      <c r="D33" s="82" t="s">
        <v>21</v>
      </c>
      <c r="E33" s="1">
        <f>MAX(A35:A56)-E9</f>
        <v>22</v>
      </c>
      <c r="F33" s="1"/>
      <c r="G33" s="1"/>
      <c r="H33" s="39"/>
      <c r="J33" s="29"/>
      <c r="K33" s="29"/>
      <c r="L33" s="39"/>
      <c r="N33" s="29"/>
      <c r="O33" s="29"/>
      <c r="P33" s="39"/>
      <c r="Q33" s="39"/>
      <c r="T33" s="112"/>
      <c r="U33" s="43" t="str">
        <f>IF(MAX(Q11:Q32)&lt;22,MAX(Q11:Q32)," ")</f>
        <v> </v>
      </c>
      <c r="V33" s="43"/>
      <c r="Y33" s="43">
        <f>IF(U33&gt;21.99,MAX(Q11:Q32)," ")</f>
        <v>24.166666666666668</v>
      </c>
      <c r="Z33" s="43"/>
      <c r="AA33" s="28" t="b">
        <f>OR(AA34&gt;1,U34&gt;1)</f>
        <v>0</v>
      </c>
      <c r="AB33" s="28"/>
    </row>
    <row r="34" spans="1:27" ht="7.5" customHeight="1">
      <c r="A34" s="44"/>
      <c r="B34" s="44"/>
      <c r="C34" s="63"/>
      <c r="D34" s="85"/>
      <c r="E34" s="44"/>
      <c r="F34" s="44"/>
      <c r="G34" s="44"/>
      <c r="H34" s="45"/>
      <c r="I34" s="44"/>
      <c r="J34" s="46"/>
      <c r="K34" s="46"/>
      <c r="L34" s="45"/>
      <c r="M34" s="44"/>
      <c r="N34" s="46"/>
      <c r="O34" s="46"/>
      <c r="P34" s="45"/>
      <c r="Q34" s="45"/>
      <c r="R34" s="44"/>
      <c r="S34" s="63"/>
      <c r="T34" s="112"/>
      <c r="U34" s="4">
        <f>SUM(V35:V57)</f>
        <v>0</v>
      </c>
      <c r="AA34" s="4">
        <f>SUM(AB35:AB57)</f>
        <v>1</v>
      </c>
    </row>
    <row r="35" spans="1:35" ht="45.75" customHeight="1">
      <c r="A35" s="30">
        <f>A33+1</f>
        <v>22</v>
      </c>
      <c r="B35" s="30" t="s">
        <v>22</v>
      </c>
      <c r="C35" s="71" t="s">
        <v>99</v>
      </c>
      <c r="D35" s="83" t="s">
        <v>42</v>
      </c>
      <c r="E35" s="31">
        <v>7</v>
      </c>
      <c r="F35" s="32">
        <v>7</v>
      </c>
      <c r="G35" s="32">
        <v>6.5</v>
      </c>
      <c r="H35" s="33">
        <f aca="true" t="shared" si="41" ref="H35:H40">E35+F35+G35</f>
        <v>20.5</v>
      </c>
      <c r="I35" s="34">
        <v>7</v>
      </c>
      <c r="J35" s="36">
        <v>7</v>
      </c>
      <c r="K35" s="36">
        <v>6.5</v>
      </c>
      <c r="L35" s="33">
        <f aca="true" t="shared" si="42" ref="L35:L40">I35+J35+K35</f>
        <v>20.5</v>
      </c>
      <c r="M35" s="31">
        <v>7.5</v>
      </c>
      <c r="N35" s="36">
        <v>7</v>
      </c>
      <c r="O35" s="36">
        <v>7</v>
      </c>
      <c r="P35" s="33">
        <f aca="true" t="shared" si="43" ref="P35:P40">M35+N35+O35</f>
        <v>21.5</v>
      </c>
      <c r="Q35" s="37">
        <f aca="true" t="shared" si="44" ref="Q35:Q40">(H35+L35+P35)/3</f>
        <v>20.833333333333332</v>
      </c>
      <c r="R35" s="77" t="str">
        <f>VLOOKUP(AC35,'Judging Data Entry - Digital'!$AC$2:$AD$6,2,FALSE)</f>
        <v> </v>
      </c>
      <c r="S35" s="61" t="s">
        <v>235</v>
      </c>
      <c r="U35" s="4" t="b">
        <f aca="true" t="shared" si="45" ref="U35:U40">AND($U$58&lt;22,Q35=$U$58)</f>
        <v>0</v>
      </c>
      <c r="V35" s="4">
        <f aca="true" t="shared" si="46" ref="V35:V40">IF(U35=TRUE,1,0)</f>
        <v>0</v>
      </c>
      <c r="W35" s="4" t="b">
        <f aca="true" t="shared" si="47" ref="W35:W40">AND($U$34=0,Q35&gt;21.99)</f>
        <v>0</v>
      </c>
      <c r="X35" s="4">
        <f aca="true" t="shared" si="48" ref="X35:X40">IF(W35=TRUE,1,0)</f>
        <v>0</v>
      </c>
      <c r="Y35" s="4" t="b">
        <f aca="true" t="shared" si="49" ref="Y35:Y56">AND($U$34=0,Q35=$Y$58)</f>
        <v>0</v>
      </c>
      <c r="Z35" s="4">
        <f aca="true" t="shared" si="50" ref="Z35:Z40">IF(Y35=TRUE,2,0)</f>
        <v>0</v>
      </c>
      <c r="AA35" s="4" t="b">
        <f aca="true" t="shared" si="51" ref="AA35:AA56">AND(AC35=MAX($AC$35:$AC$57))</f>
        <v>0</v>
      </c>
      <c r="AB35" s="4">
        <f aca="true" t="shared" si="52" ref="AB35:AB40">IF(AA35=TRUE,1,0)</f>
        <v>0</v>
      </c>
      <c r="AC35" s="4">
        <f aca="true" t="shared" si="53" ref="AC35:AC40">U35+(W35*2)+X35+Y35+Z35</f>
        <v>0</v>
      </c>
      <c r="AE35" s="38">
        <f aca="true" t="shared" si="54" ref="AE35:AE40">Q35</f>
        <v>20.833333333333332</v>
      </c>
      <c r="AG35" s="39" t="str">
        <f aca="true" t="shared" si="55" ref="AG35:AG56">CONCATENATE("Score: ",ROUND(Q35,1),"/30")</f>
        <v>Score: 20.8/30</v>
      </c>
      <c r="AH35" s="39">
        <f aca="true" t="shared" si="56" ref="AH35:AH56">IF(R35="HM","Honorable Mention",IF(R35="PM","Print of the Month",""))</f>
      </c>
      <c r="AI35" s="3" t="str">
        <f aca="true" t="shared" si="57" ref="AI35:AI56">CONCATENATE("'",C35,"'"," by ",D35,CHAR(10),AG35,CHAR(10),AH35,CHAR(10),"Judges Comments: ",S35)</f>
        <v>'A Welcome Backyard Guest' by Gayvin Franson
Score: 20.8/30
Judges Comments: subject is fairly sharp, good attempt at capturing a difficult subject, poor monochrome conversion (greenish)</v>
      </c>
    </row>
    <row r="36" spans="1:35" ht="45.75" customHeight="1">
      <c r="A36" s="30">
        <f aca="true" t="shared" si="58" ref="A36:A56">A35+1</f>
        <v>23</v>
      </c>
      <c r="B36" s="30" t="s">
        <v>22</v>
      </c>
      <c r="C36" s="71" t="s">
        <v>100</v>
      </c>
      <c r="D36" s="83" t="s">
        <v>51</v>
      </c>
      <c r="E36" s="31">
        <v>7.5</v>
      </c>
      <c r="F36" s="32">
        <v>7</v>
      </c>
      <c r="G36" s="32">
        <v>7</v>
      </c>
      <c r="H36" s="33">
        <f t="shared" si="41"/>
        <v>21.5</v>
      </c>
      <c r="I36" s="34">
        <v>7</v>
      </c>
      <c r="J36" s="36">
        <v>7</v>
      </c>
      <c r="K36" s="36">
        <v>7</v>
      </c>
      <c r="L36" s="33">
        <f t="shared" si="42"/>
        <v>21</v>
      </c>
      <c r="M36" s="31">
        <v>7</v>
      </c>
      <c r="N36" s="36">
        <v>7</v>
      </c>
      <c r="O36" s="36">
        <v>7</v>
      </c>
      <c r="P36" s="33">
        <f t="shared" si="43"/>
        <v>21</v>
      </c>
      <c r="Q36" s="37">
        <f t="shared" si="44"/>
        <v>21.166666666666668</v>
      </c>
      <c r="R36" s="77" t="str">
        <f>VLOOKUP(AC36,'Judging Data Entry - Digital'!$AC$2:$AD$6,2,FALSE)</f>
        <v> </v>
      </c>
      <c r="S36" s="61" t="s">
        <v>259</v>
      </c>
      <c r="U36" s="4" t="b">
        <f t="shared" si="45"/>
        <v>0</v>
      </c>
      <c r="V36" s="4">
        <f t="shared" si="46"/>
        <v>0</v>
      </c>
      <c r="W36" s="4" t="b">
        <f t="shared" si="47"/>
        <v>0</v>
      </c>
      <c r="X36" s="4">
        <f t="shared" si="48"/>
        <v>0</v>
      </c>
      <c r="Y36" s="4" t="b">
        <f t="shared" si="49"/>
        <v>0</v>
      </c>
      <c r="Z36" s="4">
        <f t="shared" si="50"/>
        <v>0</v>
      </c>
      <c r="AA36" s="4" t="b">
        <f t="shared" si="51"/>
        <v>0</v>
      </c>
      <c r="AB36" s="4">
        <f t="shared" si="52"/>
        <v>0</v>
      </c>
      <c r="AC36" s="4">
        <f t="shared" si="53"/>
        <v>0</v>
      </c>
      <c r="AE36" s="38">
        <f t="shared" si="54"/>
        <v>21.166666666666668</v>
      </c>
      <c r="AG36" s="39" t="str">
        <f t="shared" si="55"/>
        <v>Score: 21.2/30</v>
      </c>
      <c r="AH36" s="39">
        <f t="shared" si="56"/>
      </c>
      <c r="AI36" s="3" t="str">
        <f t="shared" si="57"/>
        <v>'Amber's Oak' by Anita Simpkins
Score: 21.2/30
Judges Comments: leaves are nice and sharp, overall a bit dark, a hint of a leading line in there, portrait format was a good choice</v>
      </c>
    </row>
    <row r="37" spans="1:35" ht="45.75" customHeight="1">
      <c r="A37" s="30">
        <f t="shared" si="58"/>
        <v>24</v>
      </c>
      <c r="B37" s="30" t="s">
        <v>22</v>
      </c>
      <c r="C37" s="71" t="s">
        <v>101</v>
      </c>
      <c r="D37" s="83" t="s">
        <v>33</v>
      </c>
      <c r="E37" s="31">
        <v>7.5</v>
      </c>
      <c r="F37" s="32">
        <v>8</v>
      </c>
      <c r="G37" s="32">
        <v>6.5</v>
      </c>
      <c r="H37" s="33">
        <f t="shared" si="41"/>
        <v>22</v>
      </c>
      <c r="I37" s="34">
        <v>8</v>
      </c>
      <c r="J37" s="36">
        <v>7.5</v>
      </c>
      <c r="K37" s="36">
        <v>7</v>
      </c>
      <c r="L37" s="33">
        <f t="shared" si="42"/>
        <v>22.5</v>
      </c>
      <c r="M37" s="31">
        <v>8</v>
      </c>
      <c r="N37" s="36">
        <v>8</v>
      </c>
      <c r="O37" s="36">
        <v>7</v>
      </c>
      <c r="P37" s="33">
        <f t="shared" si="43"/>
        <v>23</v>
      </c>
      <c r="Q37" s="37">
        <f t="shared" si="44"/>
        <v>22.5</v>
      </c>
      <c r="R37" s="77" t="str">
        <f>VLOOKUP(AC37,'Judging Data Entry - Digital'!$AC$2:$AD$6,2,FALSE)</f>
        <v>HM</v>
      </c>
      <c r="S37" s="61" t="s">
        <v>204</v>
      </c>
      <c r="U37" s="4" t="b">
        <f t="shared" si="45"/>
        <v>0</v>
      </c>
      <c r="V37" s="4">
        <f t="shared" si="46"/>
        <v>0</v>
      </c>
      <c r="W37" s="4" t="b">
        <f t="shared" si="47"/>
        <v>1</v>
      </c>
      <c r="X37" s="4">
        <f t="shared" si="48"/>
        <v>1</v>
      </c>
      <c r="Y37" s="4" t="b">
        <f t="shared" si="49"/>
        <v>0</v>
      </c>
      <c r="Z37" s="4">
        <f t="shared" si="50"/>
        <v>0</v>
      </c>
      <c r="AA37" s="4" t="b">
        <f t="shared" si="51"/>
        <v>0</v>
      </c>
      <c r="AB37" s="4">
        <f t="shared" si="52"/>
        <v>0</v>
      </c>
      <c r="AC37" s="4">
        <f t="shared" si="53"/>
        <v>3</v>
      </c>
      <c r="AE37" s="38">
        <f t="shared" si="54"/>
        <v>22.5</v>
      </c>
      <c r="AG37" s="39" t="str">
        <f t="shared" si="55"/>
        <v>Score: 22.5/30</v>
      </c>
      <c r="AH37" s="39" t="str">
        <f t="shared" si="56"/>
        <v>Honorable Mention</v>
      </c>
      <c r="AI37" s="3" t="str">
        <f t="shared" si="57"/>
        <v>'Beauty in the Bark' by Jenita Abramson
Score: 22.5/30
Honorable Mention
Judges Comments: love the title - nice package, good overall image, perhaps crop some of the right side off, depth of field a little off</v>
      </c>
    </row>
    <row r="38" spans="1:35" ht="45.75" customHeight="1">
      <c r="A38" s="30">
        <f t="shared" si="58"/>
        <v>25</v>
      </c>
      <c r="B38" s="30" t="s">
        <v>22</v>
      </c>
      <c r="C38" s="72" t="s">
        <v>102</v>
      </c>
      <c r="D38" s="83" t="s">
        <v>167</v>
      </c>
      <c r="E38" s="31">
        <v>7</v>
      </c>
      <c r="F38" s="32">
        <v>7</v>
      </c>
      <c r="G38" s="32">
        <v>7.5</v>
      </c>
      <c r="H38" s="33">
        <f t="shared" si="41"/>
        <v>21.5</v>
      </c>
      <c r="I38" s="34">
        <v>7.5</v>
      </c>
      <c r="J38" s="36">
        <v>7.5</v>
      </c>
      <c r="K38" s="36">
        <v>8</v>
      </c>
      <c r="L38" s="33">
        <f t="shared" si="42"/>
        <v>23</v>
      </c>
      <c r="M38" s="31">
        <v>7</v>
      </c>
      <c r="N38" s="36">
        <v>7.5</v>
      </c>
      <c r="O38" s="36">
        <v>7.5</v>
      </c>
      <c r="P38" s="33">
        <f t="shared" si="43"/>
        <v>22</v>
      </c>
      <c r="Q38" s="37">
        <f t="shared" si="44"/>
        <v>22.166666666666668</v>
      </c>
      <c r="R38" s="77" t="str">
        <f>VLOOKUP(AC38,'Judging Data Entry - Digital'!$AC$2:$AD$6,2,FALSE)</f>
        <v>HM</v>
      </c>
      <c r="S38" s="61" t="s">
        <v>236</v>
      </c>
      <c r="U38" s="4" t="b">
        <f t="shared" si="45"/>
        <v>0</v>
      </c>
      <c r="V38" s="4">
        <f t="shared" si="46"/>
        <v>0</v>
      </c>
      <c r="W38" s="4" t="b">
        <f t="shared" si="47"/>
        <v>1</v>
      </c>
      <c r="X38" s="4">
        <f t="shared" si="48"/>
        <v>1</v>
      </c>
      <c r="Y38" s="4" t="b">
        <f t="shared" si="49"/>
        <v>0</v>
      </c>
      <c r="Z38" s="4">
        <f t="shared" si="50"/>
        <v>0</v>
      </c>
      <c r="AA38" s="4" t="b">
        <f t="shared" si="51"/>
        <v>0</v>
      </c>
      <c r="AB38" s="4">
        <f t="shared" si="52"/>
        <v>0</v>
      </c>
      <c r="AC38" s="4">
        <f t="shared" si="53"/>
        <v>3</v>
      </c>
      <c r="AE38" s="38">
        <f t="shared" si="54"/>
        <v>22.166666666666668</v>
      </c>
      <c r="AG38" s="39" t="str">
        <f t="shared" si="55"/>
        <v>Score: 22.2/30</v>
      </c>
      <c r="AH38" s="39" t="str">
        <f t="shared" si="56"/>
        <v>Honorable Mention</v>
      </c>
      <c r="AI38" s="3" t="str">
        <f t="shared" si="57"/>
        <v>'Cedar Waxwing' by Gerald Galbraith
Score: 22.2/30
Honorable Mention
Judges Comments: main subject is very sharp, great pose, dappled shade hard to compensate for, good B&amp;W image</v>
      </c>
    </row>
    <row r="39" spans="1:35" ht="45.75" customHeight="1">
      <c r="A39" s="30">
        <f t="shared" si="58"/>
        <v>26</v>
      </c>
      <c r="B39" s="30" t="s">
        <v>22</v>
      </c>
      <c r="C39" s="72" t="s">
        <v>103</v>
      </c>
      <c r="D39" s="83" t="s">
        <v>168</v>
      </c>
      <c r="E39" s="31">
        <v>8</v>
      </c>
      <c r="F39" s="32">
        <v>7</v>
      </c>
      <c r="G39" s="32">
        <v>7</v>
      </c>
      <c r="H39" s="33">
        <f t="shared" si="41"/>
        <v>22</v>
      </c>
      <c r="I39" s="34">
        <v>8</v>
      </c>
      <c r="J39" s="36">
        <v>7</v>
      </c>
      <c r="K39" s="36">
        <v>6.5</v>
      </c>
      <c r="L39" s="33">
        <f t="shared" si="42"/>
        <v>21.5</v>
      </c>
      <c r="M39" s="31">
        <v>7</v>
      </c>
      <c r="N39" s="36">
        <v>7</v>
      </c>
      <c r="O39" s="36">
        <v>7</v>
      </c>
      <c r="P39" s="33">
        <f t="shared" si="43"/>
        <v>21</v>
      </c>
      <c r="Q39" s="37">
        <f t="shared" si="44"/>
        <v>21.5</v>
      </c>
      <c r="R39" s="77" t="str">
        <f>VLOOKUP(AC39,'Judging Data Entry - Digital'!$AC$2:$AD$6,2,FALSE)</f>
        <v> </v>
      </c>
      <c r="S39" s="61" t="s">
        <v>205</v>
      </c>
      <c r="U39" s="4" t="b">
        <f t="shared" si="45"/>
        <v>0</v>
      </c>
      <c r="V39" s="4">
        <f t="shared" si="46"/>
        <v>0</v>
      </c>
      <c r="W39" s="4" t="b">
        <f t="shared" si="47"/>
        <v>0</v>
      </c>
      <c r="X39" s="4">
        <f t="shared" si="48"/>
        <v>0</v>
      </c>
      <c r="Y39" s="4" t="b">
        <f t="shared" si="49"/>
        <v>0</v>
      </c>
      <c r="Z39" s="4">
        <f t="shared" si="50"/>
        <v>0</v>
      </c>
      <c r="AA39" s="4" t="b">
        <f t="shared" si="51"/>
        <v>0</v>
      </c>
      <c r="AB39" s="4">
        <f t="shared" si="52"/>
        <v>0</v>
      </c>
      <c r="AC39" s="4">
        <f t="shared" si="53"/>
        <v>0</v>
      </c>
      <c r="AE39" s="38">
        <f t="shared" si="54"/>
        <v>21.5</v>
      </c>
      <c r="AG39" s="39" t="str">
        <f t="shared" si="55"/>
        <v>Score: 21.5/30</v>
      </c>
      <c r="AH39" s="39">
        <f t="shared" si="56"/>
      </c>
      <c r="AI39" s="3" t="str">
        <f t="shared" si="57"/>
        <v>'Chipped Paint' by April Doherty
Score: 21.5/30
Judges Comments: nice textures, nice how they filled the frame with this unique subject matter, perhaps more depth of field would strengthen this image</v>
      </c>
    </row>
    <row r="40" spans="1:35" ht="45.75" customHeight="1">
      <c r="A40" s="30">
        <f t="shared" si="58"/>
        <v>27</v>
      </c>
      <c r="B40" s="30" t="s">
        <v>22</v>
      </c>
      <c r="C40" s="71" t="s">
        <v>104</v>
      </c>
      <c r="D40" s="83" t="s">
        <v>165</v>
      </c>
      <c r="E40" s="31">
        <v>7</v>
      </c>
      <c r="F40" s="32">
        <v>7</v>
      </c>
      <c r="G40" s="32">
        <v>7</v>
      </c>
      <c r="H40" s="33">
        <f t="shared" si="41"/>
        <v>21</v>
      </c>
      <c r="I40" s="34">
        <v>7</v>
      </c>
      <c r="J40" s="36">
        <v>7.5</v>
      </c>
      <c r="K40" s="36">
        <v>6.5</v>
      </c>
      <c r="L40" s="33">
        <f t="shared" si="42"/>
        <v>21</v>
      </c>
      <c r="M40" s="31">
        <v>7</v>
      </c>
      <c r="N40" s="36">
        <v>7.5</v>
      </c>
      <c r="O40" s="36">
        <v>7.5</v>
      </c>
      <c r="P40" s="33">
        <f t="shared" si="43"/>
        <v>22</v>
      </c>
      <c r="Q40" s="37">
        <f t="shared" si="44"/>
        <v>21.333333333333332</v>
      </c>
      <c r="R40" s="77" t="str">
        <f>VLOOKUP(AC40,'Judging Data Entry - Digital'!$AC$2:$AD$6,2,FALSE)</f>
        <v> </v>
      </c>
      <c r="S40" s="61" t="s">
        <v>237</v>
      </c>
      <c r="U40" s="4" t="b">
        <f t="shared" si="45"/>
        <v>0</v>
      </c>
      <c r="V40" s="4">
        <f t="shared" si="46"/>
        <v>0</v>
      </c>
      <c r="W40" s="4" t="b">
        <f t="shared" si="47"/>
        <v>0</v>
      </c>
      <c r="X40" s="4">
        <f t="shared" si="48"/>
        <v>0</v>
      </c>
      <c r="Y40" s="4" t="b">
        <f t="shared" si="49"/>
        <v>0</v>
      </c>
      <c r="Z40" s="4">
        <f t="shared" si="50"/>
        <v>0</v>
      </c>
      <c r="AA40" s="4" t="b">
        <f t="shared" si="51"/>
        <v>0</v>
      </c>
      <c r="AB40" s="4">
        <f t="shared" si="52"/>
        <v>0</v>
      </c>
      <c r="AC40" s="4">
        <f t="shared" si="53"/>
        <v>0</v>
      </c>
      <c r="AE40" s="38">
        <f t="shared" si="54"/>
        <v>21.333333333333332</v>
      </c>
      <c r="AG40" s="39" t="str">
        <f t="shared" si="55"/>
        <v>Score: 21.3/30</v>
      </c>
      <c r="AH40" s="39">
        <f t="shared" si="56"/>
      </c>
      <c r="AI40" s="3" t="str">
        <f t="shared" si="57"/>
        <v>'Designer Cake' by Richard Kerbes
Score: 21.3/30
Judges Comments: cool title well suited to the image, cool perspective of your backyard, good exposure, somewhat distracting background</v>
      </c>
    </row>
    <row r="41" spans="1:35" ht="45.75" customHeight="1">
      <c r="A41" s="30">
        <f t="shared" si="58"/>
        <v>28</v>
      </c>
      <c r="B41" s="30" t="s">
        <v>22</v>
      </c>
      <c r="C41" s="71" t="s">
        <v>105</v>
      </c>
      <c r="D41" s="83" t="s">
        <v>36</v>
      </c>
      <c r="E41" s="31">
        <v>7</v>
      </c>
      <c r="F41" s="32">
        <v>6</v>
      </c>
      <c r="G41" s="32">
        <v>7</v>
      </c>
      <c r="H41" s="33">
        <f aca="true" t="shared" si="59" ref="H41:H56">E41+F41+G41</f>
        <v>20</v>
      </c>
      <c r="I41" s="34">
        <v>7</v>
      </c>
      <c r="J41" s="36">
        <v>6</v>
      </c>
      <c r="K41" s="36">
        <v>7</v>
      </c>
      <c r="L41" s="33">
        <f aca="true" t="shared" si="60" ref="L41:L56">I41+J41+K41</f>
        <v>20</v>
      </c>
      <c r="M41" s="31">
        <v>7</v>
      </c>
      <c r="N41" s="36">
        <v>6</v>
      </c>
      <c r="O41" s="36">
        <v>7</v>
      </c>
      <c r="P41" s="33">
        <f aca="true" t="shared" si="61" ref="P41:P56">M41+N41+O41</f>
        <v>20</v>
      </c>
      <c r="Q41" s="37">
        <f aca="true" t="shared" si="62" ref="Q41:Q56">(H41+L41+P41)/3</f>
        <v>20</v>
      </c>
      <c r="R41" s="77" t="str">
        <f>VLOOKUP(AC41,'Judging Data Entry - Digital'!$AC$2:$AD$6,2,FALSE)</f>
        <v> </v>
      </c>
      <c r="S41" s="61" t="s">
        <v>206</v>
      </c>
      <c r="U41" s="4" t="b">
        <f aca="true" t="shared" si="63" ref="U41:U56">AND($U$58&lt;22,Q41=$U$58)</f>
        <v>0</v>
      </c>
      <c r="V41" s="4">
        <f aca="true" t="shared" si="64" ref="V41:V56">IF(U41=TRUE,1,0)</f>
        <v>0</v>
      </c>
      <c r="W41" s="4" t="b">
        <f aca="true" t="shared" si="65" ref="W41:W56">AND($U$34=0,Q41&gt;21.99)</f>
        <v>0</v>
      </c>
      <c r="X41" s="4">
        <f aca="true" t="shared" si="66" ref="X41:X56">IF(W41=TRUE,1,0)</f>
        <v>0</v>
      </c>
      <c r="Y41" s="4" t="b">
        <f t="shared" si="49"/>
        <v>0</v>
      </c>
      <c r="Z41" s="4">
        <f aca="true" t="shared" si="67" ref="Z41:Z56">IF(Y41=TRUE,2,0)</f>
        <v>0</v>
      </c>
      <c r="AA41" s="4" t="b">
        <f t="shared" si="51"/>
        <v>0</v>
      </c>
      <c r="AB41" s="4">
        <f aca="true" t="shared" si="68" ref="AB41:AB56">IF(AA41=TRUE,1,0)</f>
        <v>0</v>
      </c>
      <c r="AC41" s="4">
        <f aca="true" t="shared" si="69" ref="AC41:AC56">U41+(W41*2)+X41+Y41+Z41</f>
        <v>0</v>
      </c>
      <c r="AE41" s="38">
        <f aca="true" t="shared" si="70" ref="AE41:AE56">Q41</f>
        <v>20</v>
      </c>
      <c r="AG41" s="39" t="str">
        <f t="shared" si="55"/>
        <v>Score: 20/30</v>
      </c>
      <c r="AH41" s="39">
        <f t="shared" si="56"/>
      </c>
      <c r="AI41" s="3" t="str">
        <f t="shared" si="57"/>
        <v>'Garden Patron' by Helen Brown
Score: 20/30
Judges Comments: good composition and exposure, seems to be a bit of color coming through in this monochrome image, needs to be sharper</v>
      </c>
    </row>
    <row r="42" spans="1:35" ht="45.75" customHeight="1">
      <c r="A42" s="30">
        <f t="shared" si="58"/>
        <v>29</v>
      </c>
      <c r="B42" s="30" t="s">
        <v>22</v>
      </c>
      <c r="C42" s="71" t="s">
        <v>106</v>
      </c>
      <c r="D42" s="83" t="s">
        <v>166</v>
      </c>
      <c r="E42" s="31">
        <v>7.5</v>
      </c>
      <c r="F42" s="32">
        <v>7</v>
      </c>
      <c r="G42" s="32">
        <v>7</v>
      </c>
      <c r="H42" s="33">
        <f t="shared" si="59"/>
        <v>21.5</v>
      </c>
      <c r="I42" s="34">
        <v>7</v>
      </c>
      <c r="J42" s="36">
        <v>6.5</v>
      </c>
      <c r="K42" s="36">
        <v>7</v>
      </c>
      <c r="L42" s="33">
        <f t="shared" si="60"/>
        <v>20.5</v>
      </c>
      <c r="M42" s="31">
        <v>7</v>
      </c>
      <c r="N42" s="36">
        <v>7</v>
      </c>
      <c r="O42" s="36">
        <v>7.5</v>
      </c>
      <c r="P42" s="33">
        <f t="shared" si="61"/>
        <v>21.5</v>
      </c>
      <c r="Q42" s="37">
        <f t="shared" si="62"/>
        <v>21.166666666666668</v>
      </c>
      <c r="R42" s="77" t="str">
        <f>VLOOKUP(AC42,'Judging Data Entry - Digital'!$AC$2:$AD$6,2,FALSE)</f>
        <v> </v>
      </c>
      <c r="S42" s="61" t="s">
        <v>207</v>
      </c>
      <c r="U42" s="4" t="b">
        <f t="shared" si="63"/>
        <v>0</v>
      </c>
      <c r="V42" s="4">
        <f t="shared" si="64"/>
        <v>0</v>
      </c>
      <c r="W42" s="4" t="b">
        <f t="shared" si="65"/>
        <v>0</v>
      </c>
      <c r="X42" s="4">
        <f t="shared" si="66"/>
        <v>0</v>
      </c>
      <c r="Y42" s="4" t="b">
        <f t="shared" si="49"/>
        <v>0</v>
      </c>
      <c r="Z42" s="4">
        <f t="shared" si="67"/>
        <v>0</v>
      </c>
      <c r="AA42" s="4" t="b">
        <f t="shared" si="51"/>
        <v>0</v>
      </c>
      <c r="AB42" s="4">
        <f t="shared" si="68"/>
        <v>0</v>
      </c>
      <c r="AC42" s="4">
        <f t="shared" si="69"/>
        <v>0</v>
      </c>
      <c r="AE42" s="38">
        <f t="shared" si="70"/>
        <v>21.166666666666668</v>
      </c>
      <c r="AG42" s="39" t="str">
        <f t="shared" si="55"/>
        <v>Score: 21.2/30</v>
      </c>
      <c r="AH42" s="39">
        <f t="shared" si="56"/>
      </c>
      <c r="AI42" s="3" t="str">
        <f t="shared" si="57"/>
        <v>'Heading Home' by Nina Henry
Score: 21.2/30
Judges Comments: good capture of a difficult subject, nice composition, not so great lighting</v>
      </c>
    </row>
    <row r="43" spans="1:35" ht="45.75" customHeight="1">
      <c r="A43" s="30">
        <f t="shared" si="58"/>
        <v>30</v>
      </c>
      <c r="B43" s="30" t="s">
        <v>22</v>
      </c>
      <c r="C43" s="71" t="s">
        <v>277</v>
      </c>
      <c r="D43" s="83" t="s">
        <v>34</v>
      </c>
      <c r="E43" s="31">
        <v>7.5</v>
      </c>
      <c r="F43" s="32">
        <v>6</v>
      </c>
      <c r="G43" s="32">
        <v>7</v>
      </c>
      <c r="H43" s="33">
        <f t="shared" si="59"/>
        <v>20.5</v>
      </c>
      <c r="I43" s="34">
        <v>7.5</v>
      </c>
      <c r="J43" s="36">
        <v>7</v>
      </c>
      <c r="K43" s="36">
        <v>7</v>
      </c>
      <c r="L43" s="33">
        <f t="shared" si="60"/>
        <v>21.5</v>
      </c>
      <c r="M43" s="31">
        <v>7</v>
      </c>
      <c r="N43" s="36">
        <v>6</v>
      </c>
      <c r="O43" s="36">
        <v>7</v>
      </c>
      <c r="P43" s="33">
        <f t="shared" si="61"/>
        <v>20</v>
      </c>
      <c r="Q43" s="37">
        <f t="shared" si="62"/>
        <v>20.666666666666668</v>
      </c>
      <c r="R43" s="77" t="str">
        <f>VLOOKUP(AC43,'Judging Data Entry - Digital'!$AC$2:$AD$6,2,FALSE)</f>
        <v> </v>
      </c>
      <c r="S43" s="61" t="s">
        <v>208</v>
      </c>
      <c r="U43" s="4" t="b">
        <f t="shared" si="63"/>
        <v>0</v>
      </c>
      <c r="V43" s="4">
        <f t="shared" si="64"/>
        <v>0</v>
      </c>
      <c r="W43" s="4" t="b">
        <f t="shared" si="65"/>
        <v>0</v>
      </c>
      <c r="X43" s="4">
        <f t="shared" si="66"/>
        <v>0</v>
      </c>
      <c r="Y43" s="4" t="b">
        <f t="shared" si="49"/>
        <v>0</v>
      </c>
      <c r="Z43" s="4">
        <f t="shared" si="67"/>
        <v>0</v>
      </c>
      <c r="AA43" s="4" t="b">
        <f t="shared" si="51"/>
        <v>0</v>
      </c>
      <c r="AB43" s="4">
        <f t="shared" si="68"/>
        <v>0</v>
      </c>
      <c r="AC43" s="4">
        <f t="shared" si="69"/>
        <v>0</v>
      </c>
      <c r="AE43" s="38">
        <f t="shared" si="70"/>
        <v>20.666666666666668</v>
      </c>
      <c r="AG43" s="39" t="str">
        <f t="shared" si="55"/>
        <v>Score: 20.7/30</v>
      </c>
      <c r="AH43" s="39">
        <f t="shared" si="56"/>
      </c>
      <c r="AI43" s="3" t="str">
        <f t="shared" si="57"/>
        <v>'Hiding in plain sight' by Cathy Anderson
Score: 20.7/30
Judges Comments: good title, good depth of field, get more of the face to improve the shot (or not at all - mouse hater judge #2)</v>
      </c>
    </row>
    <row r="44" spans="1:35" ht="45.75" customHeight="1">
      <c r="A44" s="30">
        <f t="shared" si="58"/>
        <v>31</v>
      </c>
      <c r="B44" s="30" t="s">
        <v>22</v>
      </c>
      <c r="C44" s="71" t="s">
        <v>107</v>
      </c>
      <c r="D44" s="83" t="s">
        <v>53</v>
      </c>
      <c r="E44" s="31">
        <v>7</v>
      </c>
      <c r="F44" s="32">
        <v>7</v>
      </c>
      <c r="G44" s="32">
        <v>7</v>
      </c>
      <c r="H44" s="33">
        <f t="shared" si="59"/>
        <v>21</v>
      </c>
      <c r="I44" s="34">
        <v>7</v>
      </c>
      <c r="J44" s="36">
        <v>7</v>
      </c>
      <c r="K44" s="36">
        <v>7.5</v>
      </c>
      <c r="L44" s="33">
        <f t="shared" si="60"/>
        <v>21.5</v>
      </c>
      <c r="M44" s="31">
        <v>7</v>
      </c>
      <c r="N44" s="36">
        <v>7</v>
      </c>
      <c r="O44" s="36">
        <v>7.5</v>
      </c>
      <c r="P44" s="33">
        <f t="shared" si="61"/>
        <v>21.5</v>
      </c>
      <c r="Q44" s="37">
        <f t="shared" si="62"/>
        <v>21.333333333333332</v>
      </c>
      <c r="R44" s="77" t="str">
        <f>VLOOKUP(AC44,'Judging Data Entry - Digital'!$AC$2:$AD$6,2,FALSE)</f>
        <v> </v>
      </c>
      <c r="S44" s="61" t="s">
        <v>238</v>
      </c>
      <c r="U44" s="4" t="b">
        <f t="shared" si="63"/>
        <v>0</v>
      </c>
      <c r="V44" s="4">
        <f t="shared" si="64"/>
        <v>0</v>
      </c>
      <c r="W44" s="4" t="b">
        <f t="shared" si="65"/>
        <v>0</v>
      </c>
      <c r="X44" s="4">
        <f t="shared" si="66"/>
        <v>0</v>
      </c>
      <c r="Y44" s="4" t="b">
        <f t="shared" si="49"/>
        <v>0</v>
      </c>
      <c r="Z44" s="4">
        <f t="shared" si="67"/>
        <v>0</v>
      </c>
      <c r="AA44" s="4" t="b">
        <f t="shared" si="51"/>
        <v>0</v>
      </c>
      <c r="AB44" s="4">
        <f t="shared" si="68"/>
        <v>0</v>
      </c>
      <c r="AC44" s="4">
        <f t="shared" si="69"/>
        <v>0</v>
      </c>
      <c r="AE44" s="38">
        <f t="shared" si="70"/>
        <v>21.333333333333332</v>
      </c>
      <c r="AG44" s="39" t="str">
        <f t="shared" si="55"/>
        <v>Score: 21.3/30</v>
      </c>
      <c r="AH44" s="39">
        <f t="shared" si="56"/>
      </c>
      <c r="AI44" s="3" t="str">
        <f t="shared" si="57"/>
        <v>'Hollyhocks' by Gordon Sukut
Score: 21.3/30
Judges Comments: main subject is nicely exposed and sharp, crop it portrait and take off the right side, nice B&amp;W's in the hollyhocks</v>
      </c>
    </row>
    <row r="45" spans="1:35" ht="45.75" customHeight="1">
      <c r="A45" s="30">
        <f t="shared" si="58"/>
        <v>32</v>
      </c>
      <c r="B45" s="30" t="s">
        <v>22</v>
      </c>
      <c r="C45" s="71" t="s">
        <v>108</v>
      </c>
      <c r="D45" s="83" t="s">
        <v>46</v>
      </c>
      <c r="E45" s="31">
        <v>7.5</v>
      </c>
      <c r="F45" s="32">
        <v>7.5</v>
      </c>
      <c r="G45" s="32">
        <v>7</v>
      </c>
      <c r="H45" s="33">
        <f t="shared" si="59"/>
        <v>22</v>
      </c>
      <c r="I45" s="34">
        <v>8</v>
      </c>
      <c r="J45" s="36">
        <v>7.5</v>
      </c>
      <c r="K45" s="36">
        <v>7</v>
      </c>
      <c r="L45" s="33">
        <f t="shared" si="60"/>
        <v>22.5</v>
      </c>
      <c r="M45" s="31">
        <v>7.5</v>
      </c>
      <c r="N45" s="36">
        <v>8</v>
      </c>
      <c r="O45" s="36">
        <v>7.5</v>
      </c>
      <c r="P45" s="33">
        <f t="shared" si="61"/>
        <v>23</v>
      </c>
      <c r="Q45" s="37">
        <f t="shared" si="62"/>
        <v>22.5</v>
      </c>
      <c r="R45" s="77" t="str">
        <f>VLOOKUP(AC45,'Judging Data Entry - Digital'!$AC$2:$AD$6,2,FALSE)</f>
        <v>HM</v>
      </c>
      <c r="S45" s="61" t="s">
        <v>209</v>
      </c>
      <c r="U45" s="4" t="b">
        <f t="shared" si="63"/>
        <v>0</v>
      </c>
      <c r="V45" s="4">
        <f t="shared" si="64"/>
        <v>0</v>
      </c>
      <c r="W45" s="4" t="b">
        <f t="shared" si="65"/>
        <v>1</v>
      </c>
      <c r="X45" s="4">
        <f t="shared" si="66"/>
        <v>1</v>
      </c>
      <c r="Y45" s="4" t="b">
        <f t="shared" si="49"/>
        <v>0</v>
      </c>
      <c r="Z45" s="4">
        <f t="shared" si="67"/>
        <v>0</v>
      </c>
      <c r="AA45" s="4" t="b">
        <f t="shared" si="51"/>
        <v>0</v>
      </c>
      <c r="AB45" s="4">
        <f t="shared" si="68"/>
        <v>0</v>
      </c>
      <c r="AC45" s="4">
        <f t="shared" si="69"/>
        <v>3</v>
      </c>
      <c r="AE45" s="38">
        <f t="shared" si="70"/>
        <v>22.5</v>
      </c>
      <c r="AG45" s="39" t="str">
        <f t="shared" si="55"/>
        <v>Score: 22.5/30</v>
      </c>
      <c r="AH45" s="39" t="str">
        <f t="shared" si="56"/>
        <v>Honorable Mention</v>
      </c>
      <c r="AI45" s="3" t="str">
        <f t="shared" si="57"/>
        <v>'My Halloween' by Bruce Johnson
Score: 22.5/30
Honorable Mention
Judges Comments: great concept photo, neat mood to it, good attempt at night photography</v>
      </c>
    </row>
    <row r="46" spans="1:35" ht="45.75" customHeight="1">
      <c r="A46" s="30">
        <f t="shared" si="58"/>
        <v>33</v>
      </c>
      <c r="B46" s="30" t="s">
        <v>22</v>
      </c>
      <c r="C46" s="71" t="s">
        <v>109</v>
      </c>
      <c r="D46" s="83" t="s">
        <v>63</v>
      </c>
      <c r="E46" s="31">
        <v>8</v>
      </c>
      <c r="F46" s="32">
        <v>8</v>
      </c>
      <c r="G46" s="32">
        <v>7</v>
      </c>
      <c r="H46" s="33">
        <f t="shared" si="59"/>
        <v>23</v>
      </c>
      <c r="I46" s="34">
        <v>7.5</v>
      </c>
      <c r="J46" s="36">
        <v>8</v>
      </c>
      <c r="K46" s="36">
        <v>8</v>
      </c>
      <c r="L46" s="33">
        <f t="shared" si="60"/>
        <v>23.5</v>
      </c>
      <c r="M46" s="31">
        <v>7</v>
      </c>
      <c r="N46" s="36">
        <v>8</v>
      </c>
      <c r="O46" s="36">
        <v>7.5</v>
      </c>
      <c r="P46" s="33">
        <f t="shared" si="61"/>
        <v>22.5</v>
      </c>
      <c r="Q46" s="37">
        <f t="shared" si="62"/>
        <v>23</v>
      </c>
      <c r="R46" s="77" t="str">
        <f>VLOOKUP(AC46,'Judging Data Entry - Digital'!$AC$2:$AD$6,2,FALSE)</f>
        <v>HM</v>
      </c>
      <c r="S46" s="61" t="s">
        <v>210</v>
      </c>
      <c r="U46" s="4" t="b">
        <f t="shared" si="63"/>
        <v>0</v>
      </c>
      <c r="V46" s="4">
        <f t="shared" si="64"/>
        <v>0</v>
      </c>
      <c r="W46" s="4" t="b">
        <f t="shared" si="65"/>
        <v>1</v>
      </c>
      <c r="X46" s="4">
        <f t="shared" si="66"/>
        <v>1</v>
      </c>
      <c r="Y46" s="4" t="b">
        <f t="shared" si="49"/>
        <v>0</v>
      </c>
      <c r="Z46" s="4">
        <f t="shared" si="67"/>
        <v>0</v>
      </c>
      <c r="AA46" s="4" t="b">
        <f t="shared" si="51"/>
        <v>0</v>
      </c>
      <c r="AB46" s="4">
        <f t="shared" si="68"/>
        <v>0</v>
      </c>
      <c r="AC46" s="4">
        <f t="shared" si="69"/>
        <v>3</v>
      </c>
      <c r="AE46" s="38">
        <f t="shared" si="70"/>
        <v>23</v>
      </c>
      <c r="AG46" s="39" t="str">
        <f t="shared" si="55"/>
        <v>Score: 23/30</v>
      </c>
      <c r="AH46" s="39" t="str">
        <f t="shared" si="56"/>
        <v>Honorable Mention</v>
      </c>
      <c r="AI46" s="3" t="str">
        <f t="shared" si="57"/>
        <v>'Rain Catcher' by Bob Anderson
Score: 23/30
Honorable Mention
Judges Comments: nice exposure and composition, good detail, nice monochrome conversion, edit out the little bits on the bottom</v>
      </c>
    </row>
    <row r="47" spans="1:35" ht="45.75" customHeight="1">
      <c r="A47" s="30">
        <f t="shared" si="58"/>
        <v>34</v>
      </c>
      <c r="B47" s="30" t="s">
        <v>22</v>
      </c>
      <c r="C47" s="71" t="s">
        <v>82</v>
      </c>
      <c r="D47" s="83" t="s">
        <v>48</v>
      </c>
      <c r="E47" s="31">
        <v>8</v>
      </c>
      <c r="F47" s="32">
        <v>8</v>
      </c>
      <c r="G47" s="32">
        <v>8</v>
      </c>
      <c r="H47" s="33">
        <f t="shared" si="59"/>
        <v>24</v>
      </c>
      <c r="I47" s="34">
        <v>8</v>
      </c>
      <c r="J47" s="36">
        <v>8</v>
      </c>
      <c r="K47" s="36">
        <v>8</v>
      </c>
      <c r="L47" s="33">
        <f t="shared" si="60"/>
        <v>24</v>
      </c>
      <c r="M47" s="31">
        <v>7.5</v>
      </c>
      <c r="N47" s="36">
        <v>8</v>
      </c>
      <c r="O47" s="36">
        <v>8</v>
      </c>
      <c r="P47" s="33">
        <f t="shared" si="61"/>
        <v>23.5</v>
      </c>
      <c r="Q47" s="37">
        <f t="shared" si="62"/>
        <v>23.833333333333332</v>
      </c>
      <c r="R47" s="77" t="str">
        <f>VLOOKUP(AC47,'Judging Data Entry - Digital'!$AC$2:$AD$6,2,FALSE)</f>
        <v>HM</v>
      </c>
      <c r="S47" s="61" t="s">
        <v>211</v>
      </c>
      <c r="U47" s="4" t="b">
        <f t="shared" si="63"/>
        <v>0</v>
      </c>
      <c r="V47" s="4">
        <f t="shared" si="64"/>
        <v>0</v>
      </c>
      <c r="W47" s="4" t="b">
        <f t="shared" si="65"/>
        <v>1</v>
      </c>
      <c r="X47" s="4">
        <f t="shared" si="66"/>
        <v>1</v>
      </c>
      <c r="Y47" s="4" t="b">
        <f t="shared" si="49"/>
        <v>0</v>
      </c>
      <c r="Z47" s="4">
        <f t="shared" si="67"/>
        <v>0</v>
      </c>
      <c r="AA47" s="4" t="b">
        <f t="shared" si="51"/>
        <v>0</v>
      </c>
      <c r="AB47" s="4">
        <f t="shared" si="68"/>
        <v>0</v>
      </c>
      <c r="AC47" s="4">
        <f t="shared" si="69"/>
        <v>3</v>
      </c>
      <c r="AE47" s="38">
        <f t="shared" si="70"/>
        <v>23.833333333333332</v>
      </c>
      <c r="AG47" s="39" t="str">
        <f t="shared" si="55"/>
        <v>Score: 23.8/30</v>
      </c>
      <c r="AH47" s="39" t="str">
        <f t="shared" si="56"/>
        <v>Honorable Mention</v>
      </c>
      <c r="AI47" s="3" t="str">
        <f t="shared" si="57"/>
        <v>'Reaching Out' by Kathy Meeres
Score: 23.8/30
Honorable Mention
Judges Comments: fabulous catch, great lighting, good leading lines, good title, nice simple image</v>
      </c>
    </row>
    <row r="48" spans="1:35" ht="45.75" customHeight="1">
      <c r="A48" s="30">
        <f t="shared" si="58"/>
        <v>35</v>
      </c>
      <c r="B48" s="30" t="s">
        <v>22</v>
      </c>
      <c r="C48" s="71" t="s">
        <v>110</v>
      </c>
      <c r="D48" s="83" t="s">
        <v>43</v>
      </c>
      <c r="E48" s="31">
        <v>7.5</v>
      </c>
      <c r="F48" s="32">
        <v>7</v>
      </c>
      <c r="G48" s="32">
        <v>7.5</v>
      </c>
      <c r="H48" s="33">
        <f t="shared" si="59"/>
        <v>22</v>
      </c>
      <c r="I48" s="34">
        <v>7.5</v>
      </c>
      <c r="J48" s="36">
        <v>7</v>
      </c>
      <c r="K48" s="36">
        <v>8</v>
      </c>
      <c r="L48" s="33">
        <f t="shared" si="60"/>
        <v>22.5</v>
      </c>
      <c r="M48" s="31">
        <v>7</v>
      </c>
      <c r="N48" s="36">
        <v>7.5</v>
      </c>
      <c r="O48" s="36">
        <v>8.5</v>
      </c>
      <c r="P48" s="33">
        <f t="shared" si="61"/>
        <v>23</v>
      </c>
      <c r="Q48" s="37">
        <f t="shared" si="62"/>
        <v>22.5</v>
      </c>
      <c r="R48" s="77" t="str">
        <f>VLOOKUP(AC48,'Judging Data Entry - Digital'!$AC$2:$AD$6,2,FALSE)</f>
        <v>HM</v>
      </c>
      <c r="S48" s="61" t="s">
        <v>212</v>
      </c>
      <c r="U48" s="4" t="b">
        <f t="shared" si="63"/>
        <v>0</v>
      </c>
      <c r="V48" s="4">
        <f t="shared" si="64"/>
        <v>0</v>
      </c>
      <c r="W48" s="4" t="b">
        <f t="shared" si="65"/>
        <v>1</v>
      </c>
      <c r="X48" s="4">
        <f t="shared" si="66"/>
        <v>1</v>
      </c>
      <c r="Y48" s="4" t="b">
        <f t="shared" si="49"/>
        <v>0</v>
      </c>
      <c r="Z48" s="4">
        <f t="shared" si="67"/>
        <v>0</v>
      </c>
      <c r="AA48" s="4" t="b">
        <f t="shared" si="51"/>
        <v>0</v>
      </c>
      <c r="AB48" s="4">
        <f t="shared" si="68"/>
        <v>0</v>
      </c>
      <c r="AC48" s="4">
        <f t="shared" si="69"/>
        <v>3</v>
      </c>
      <c r="AE48" s="38">
        <f t="shared" si="70"/>
        <v>22.5</v>
      </c>
      <c r="AG48" s="39" t="str">
        <f t="shared" si="55"/>
        <v>Score: 22.5/30</v>
      </c>
      <c r="AH48" s="39" t="str">
        <f t="shared" si="56"/>
        <v>Honorable Mention</v>
      </c>
      <c r="AI48" s="3" t="str">
        <f t="shared" si="57"/>
        <v>'Shattered Hopes' by Bruce Guenter
Score: 22.5/30
Honorable Mention
Judges Comments: title helps tell the image's story, interesting capture and unique perspective</v>
      </c>
    </row>
    <row r="49" spans="1:35" ht="45.75" customHeight="1">
      <c r="A49" s="30">
        <f t="shared" si="58"/>
        <v>36</v>
      </c>
      <c r="B49" s="30" t="s">
        <v>22</v>
      </c>
      <c r="C49" s="71" t="s">
        <v>111</v>
      </c>
      <c r="D49" s="83" t="s">
        <v>35</v>
      </c>
      <c r="E49" s="31">
        <v>7.5</v>
      </c>
      <c r="F49" s="32">
        <v>8</v>
      </c>
      <c r="G49" s="32">
        <v>7</v>
      </c>
      <c r="H49" s="33">
        <f t="shared" si="59"/>
        <v>22.5</v>
      </c>
      <c r="I49" s="34">
        <v>7.5</v>
      </c>
      <c r="J49" s="36">
        <v>7.5</v>
      </c>
      <c r="K49" s="36">
        <v>7.5</v>
      </c>
      <c r="L49" s="33">
        <f t="shared" si="60"/>
        <v>22.5</v>
      </c>
      <c r="M49" s="31">
        <v>7.5</v>
      </c>
      <c r="N49" s="36">
        <v>8</v>
      </c>
      <c r="O49" s="36">
        <v>7.5</v>
      </c>
      <c r="P49" s="33">
        <f t="shared" si="61"/>
        <v>23</v>
      </c>
      <c r="Q49" s="37">
        <f t="shared" si="62"/>
        <v>22.666666666666668</v>
      </c>
      <c r="R49" s="77" t="str">
        <f>VLOOKUP(AC49,'Judging Data Entry - Digital'!$AC$2:$AD$6,2,FALSE)</f>
        <v>HM</v>
      </c>
      <c r="S49" s="61" t="s">
        <v>213</v>
      </c>
      <c r="U49" s="4" t="b">
        <f t="shared" si="63"/>
        <v>0</v>
      </c>
      <c r="V49" s="4">
        <f t="shared" si="64"/>
        <v>0</v>
      </c>
      <c r="W49" s="4" t="b">
        <f t="shared" si="65"/>
        <v>1</v>
      </c>
      <c r="X49" s="4">
        <f t="shared" si="66"/>
        <v>1</v>
      </c>
      <c r="Y49" s="4" t="b">
        <f t="shared" si="49"/>
        <v>0</v>
      </c>
      <c r="Z49" s="4">
        <f t="shared" si="67"/>
        <v>0</v>
      </c>
      <c r="AA49" s="4" t="b">
        <f t="shared" si="51"/>
        <v>0</v>
      </c>
      <c r="AB49" s="4">
        <f t="shared" si="68"/>
        <v>0</v>
      </c>
      <c r="AC49" s="4">
        <f t="shared" si="69"/>
        <v>3</v>
      </c>
      <c r="AE49" s="38">
        <f t="shared" si="70"/>
        <v>22.666666666666668</v>
      </c>
      <c r="AG49" s="39" t="str">
        <f t="shared" si="55"/>
        <v>Score: 22.7/30</v>
      </c>
      <c r="AH49" s="39" t="str">
        <f t="shared" si="56"/>
        <v>Honorable Mention</v>
      </c>
      <c r="AI49" s="3" t="str">
        <f t="shared" si="57"/>
        <v>'Spider's Trail' by Cathy Baerg
Score: 22.7/30
Honorable Mention
Judges Comments: great leading lines, composition well done, nice and simplistic image, nice conversion</v>
      </c>
    </row>
    <row r="50" spans="1:35" ht="45.75" customHeight="1">
      <c r="A50" s="30">
        <f t="shared" si="58"/>
        <v>37</v>
      </c>
      <c r="B50" s="30" t="s">
        <v>22</v>
      </c>
      <c r="C50" s="71" t="s">
        <v>112</v>
      </c>
      <c r="D50" s="83" t="s">
        <v>54</v>
      </c>
      <c r="E50" s="31">
        <v>6</v>
      </c>
      <c r="F50" s="32">
        <v>6</v>
      </c>
      <c r="G50" s="32">
        <v>6.5</v>
      </c>
      <c r="H50" s="33">
        <f t="shared" si="59"/>
        <v>18.5</v>
      </c>
      <c r="I50" s="34">
        <v>7</v>
      </c>
      <c r="J50" s="36">
        <v>6</v>
      </c>
      <c r="K50" s="36">
        <v>6.5</v>
      </c>
      <c r="L50" s="33">
        <f t="shared" si="60"/>
        <v>19.5</v>
      </c>
      <c r="M50" s="31">
        <v>6.5</v>
      </c>
      <c r="N50" s="36">
        <v>6</v>
      </c>
      <c r="O50" s="36">
        <v>7</v>
      </c>
      <c r="P50" s="33">
        <f t="shared" si="61"/>
        <v>19.5</v>
      </c>
      <c r="Q50" s="37">
        <f t="shared" si="62"/>
        <v>19.166666666666668</v>
      </c>
      <c r="R50" s="77" t="str">
        <f>VLOOKUP(AC50,'Judging Data Entry - Digital'!$AC$2:$AD$6,2,FALSE)</f>
        <v> </v>
      </c>
      <c r="S50" s="61" t="s">
        <v>260</v>
      </c>
      <c r="U50" s="4" t="b">
        <f t="shared" si="63"/>
        <v>0</v>
      </c>
      <c r="V50" s="4">
        <f t="shared" si="64"/>
        <v>0</v>
      </c>
      <c r="W50" s="4" t="b">
        <f t="shared" si="65"/>
        <v>0</v>
      </c>
      <c r="X50" s="4">
        <f t="shared" si="66"/>
        <v>0</v>
      </c>
      <c r="Y50" s="4" t="b">
        <f t="shared" si="49"/>
        <v>0</v>
      </c>
      <c r="Z50" s="4">
        <f t="shared" si="67"/>
        <v>0</v>
      </c>
      <c r="AA50" s="4" t="b">
        <f t="shared" si="51"/>
        <v>0</v>
      </c>
      <c r="AB50" s="4">
        <f t="shared" si="68"/>
        <v>0</v>
      </c>
      <c r="AC50" s="4">
        <f t="shared" si="69"/>
        <v>0</v>
      </c>
      <c r="AE50" s="38">
        <f t="shared" si="70"/>
        <v>19.166666666666668</v>
      </c>
      <c r="AG50" s="39" t="str">
        <f t="shared" si="55"/>
        <v>Score: 19.2/30</v>
      </c>
      <c r="AH50" s="39">
        <f t="shared" si="56"/>
      </c>
      <c r="AI50" s="3" t="str">
        <f t="shared" si="57"/>
        <v>'The Chimney' by Ian Sutherland
Score: 19.2/30
Judges Comments: lots of interesting lines, poor lighting, distracting background, interesting choice of subject matter</v>
      </c>
    </row>
    <row r="51" spans="1:35" ht="45.75" customHeight="1">
      <c r="A51" s="30">
        <f t="shared" si="58"/>
        <v>38</v>
      </c>
      <c r="B51" s="30" t="s">
        <v>22</v>
      </c>
      <c r="C51" s="71" t="s">
        <v>113</v>
      </c>
      <c r="D51" s="83" t="s">
        <v>52</v>
      </c>
      <c r="E51" s="31">
        <v>8</v>
      </c>
      <c r="F51" s="32">
        <v>8</v>
      </c>
      <c r="G51" s="32">
        <v>7.5</v>
      </c>
      <c r="H51" s="33">
        <f t="shared" si="59"/>
        <v>23.5</v>
      </c>
      <c r="I51" s="34">
        <v>8</v>
      </c>
      <c r="J51" s="36">
        <v>8</v>
      </c>
      <c r="K51" s="36">
        <v>8</v>
      </c>
      <c r="L51" s="33">
        <f t="shared" si="60"/>
        <v>24</v>
      </c>
      <c r="M51" s="31">
        <v>8</v>
      </c>
      <c r="N51" s="36">
        <v>8</v>
      </c>
      <c r="O51" s="36">
        <v>8</v>
      </c>
      <c r="P51" s="33">
        <f t="shared" si="61"/>
        <v>24</v>
      </c>
      <c r="Q51" s="37">
        <f t="shared" si="62"/>
        <v>23.833333333333332</v>
      </c>
      <c r="R51" s="77" t="str">
        <f>VLOOKUP(AC51,'Judging Data Entry - Digital'!$AC$2:$AD$6,2,FALSE)</f>
        <v>HM</v>
      </c>
      <c r="S51" s="61" t="s">
        <v>261</v>
      </c>
      <c r="U51" s="4" t="b">
        <f t="shared" si="63"/>
        <v>0</v>
      </c>
      <c r="V51" s="4">
        <f t="shared" si="64"/>
        <v>0</v>
      </c>
      <c r="W51" s="4" t="b">
        <f t="shared" si="65"/>
        <v>1</v>
      </c>
      <c r="X51" s="4">
        <f t="shared" si="66"/>
        <v>1</v>
      </c>
      <c r="Y51" s="4" t="b">
        <f t="shared" si="49"/>
        <v>0</v>
      </c>
      <c r="Z51" s="4">
        <f t="shared" si="67"/>
        <v>0</v>
      </c>
      <c r="AA51" s="4" t="b">
        <f t="shared" si="51"/>
        <v>0</v>
      </c>
      <c r="AB51" s="4">
        <f t="shared" si="68"/>
        <v>0</v>
      </c>
      <c r="AC51" s="4">
        <f t="shared" si="69"/>
        <v>3</v>
      </c>
      <c r="AE51" s="38">
        <f t="shared" si="70"/>
        <v>23.833333333333332</v>
      </c>
      <c r="AG51" s="39" t="str">
        <f t="shared" si="55"/>
        <v>Score: 23.8/30</v>
      </c>
      <c r="AH51" s="39" t="str">
        <f t="shared" si="56"/>
        <v>Honorable Mention</v>
      </c>
      <c r="AI51" s="3" t="str">
        <f t="shared" si="57"/>
        <v>'The Mysterious Sex Lives of Plants' by Barry Singer
Score: 23.8/30
Honorable Mention
Judges Comments: great detail on the "organs", nice crisp "white sheets", technically very strong image - composition, exposure, lighting all done well</v>
      </c>
    </row>
    <row r="52" spans="1:35" ht="45.75" customHeight="1">
      <c r="A52" s="30">
        <f t="shared" si="58"/>
        <v>39</v>
      </c>
      <c r="B52" s="30" t="s">
        <v>22</v>
      </c>
      <c r="C52" s="71" t="s">
        <v>114</v>
      </c>
      <c r="D52" s="83" t="s">
        <v>37</v>
      </c>
      <c r="E52" s="31">
        <v>6</v>
      </c>
      <c r="F52" s="32">
        <v>6</v>
      </c>
      <c r="G52" s="32">
        <v>6.5</v>
      </c>
      <c r="H52" s="33">
        <f t="shared" si="59"/>
        <v>18.5</v>
      </c>
      <c r="I52" s="34">
        <v>6</v>
      </c>
      <c r="J52" s="36">
        <v>6</v>
      </c>
      <c r="K52" s="36">
        <v>6.5</v>
      </c>
      <c r="L52" s="33">
        <f t="shared" si="60"/>
        <v>18.5</v>
      </c>
      <c r="M52" s="31">
        <v>6.5</v>
      </c>
      <c r="N52" s="36">
        <v>6</v>
      </c>
      <c r="O52" s="36">
        <v>7</v>
      </c>
      <c r="P52" s="33">
        <f t="shared" si="61"/>
        <v>19.5</v>
      </c>
      <c r="Q52" s="37">
        <f t="shared" si="62"/>
        <v>18.833333333333332</v>
      </c>
      <c r="R52" s="77" t="str">
        <f>VLOOKUP(AC52,'Judging Data Entry - Digital'!$AC$2:$AD$6,2,FALSE)</f>
        <v> </v>
      </c>
      <c r="S52" s="61" t="s">
        <v>262</v>
      </c>
      <c r="U52" s="4" t="b">
        <f t="shared" si="63"/>
        <v>0</v>
      </c>
      <c r="V52" s="4">
        <f t="shared" si="64"/>
        <v>0</v>
      </c>
      <c r="W52" s="4" t="b">
        <f t="shared" si="65"/>
        <v>0</v>
      </c>
      <c r="X52" s="4">
        <f t="shared" si="66"/>
        <v>0</v>
      </c>
      <c r="Y52" s="4" t="b">
        <f t="shared" si="49"/>
        <v>0</v>
      </c>
      <c r="Z52" s="4">
        <f t="shared" si="67"/>
        <v>0</v>
      </c>
      <c r="AA52" s="4" t="b">
        <f t="shared" si="51"/>
        <v>0</v>
      </c>
      <c r="AB52" s="4">
        <f t="shared" si="68"/>
        <v>0</v>
      </c>
      <c r="AC52" s="4">
        <f t="shared" si="69"/>
        <v>0</v>
      </c>
      <c r="AE52" s="38">
        <f t="shared" si="70"/>
        <v>18.833333333333332</v>
      </c>
      <c r="AG52" s="39" t="str">
        <f t="shared" si="55"/>
        <v>Score: 18.8/30</v>
      </c>
      <c r="AH52" s="39">
        <f t="shared" si="56"/>
      </c>
      <c r="AI52" s="3" t="str">
        <f t="shared" si="57"/>
        <v>'The Neighbourhood' by Betty Calvert
Score: 18.8/30
Judges Comments: nice exposure, need to see more of the neighbourhood and not just roofs, nice crop choice</v>
      </c>
    </row>
    <row r="53" spans="1:35" ht="45.75" customHeight="1">
      <c r="A53" s="30">
        <f t="shared" si="58"/>
        <v>40</v>
      </c>
      <c r="B53" s="30" t="s">
        <v>22</v>
      </c>
      <c r="C53" s="71" t="s">
        <v>115</v>
      </c>
      <c r="D53" s="83" t="s">
        <v>77</v>
      </c>
      <c r="E53" s="31">
        <v>7.5</v>
      </c>
      <c r="F53" s="32">
        <v>8</v>
      </c>
      <c r="G53" s="32">
        <v>7</v>
      </c>
      <c r="H53" s="33">
        <f t="shared" si="59"/>
        <v>22.5</v>
      </c>
      <c r="I53" s="34">
        <v>7.5</v>
      </c>
      <c r="J53" s="36">
        <v>7.5</v>
      </c>
      <c r="K53" s="36">
        <v>7.5</v>
      </c>
      <c r="L53" s="33">
        <f t="shared" si="60"/>
        <v>22.5</v>
      </c>
      <c r="M53" s="31">
        <v>7.5</v>
      </c>
      <c r="N53" s="36">
        <v>8</v>
      </c>
      <c r="O53" s="36">
        <v>7</v>
      </c>
      <c r="P53" s="33">
        <f t="shared" si="61"/>
        <v>22.5</v>
      </c>
      <c r="Q53" s="37">
        <f t="shared" si="62"/>
        <v>22.5</v>
      </c>
      <c r="R53" s="77" t="str">
        <f>VLOOKUP(AC53,'Judging Data Entry - Digital'!$AC$2:$AD$6,2,FALSE)</f>
        <v>HM</v>
      </c>
      <c r="S53" s="61" t="s">
        <v>214</v>
      </c>
      <c r="U53" s="4" t="b">
        <f t="shared" si="63"/>
        <v>0</v>
      </c>
      <c r="V53" s="4">
        <f t="shared" si="64"/>
        <v>0</v>
      </c>
      <c r="W53" s="4" t="b">
        <f t="shared" si="65"/>
        <v>1</v>
      </c>
      <c r="X53" s="4">
        <f t="shared" si="66"/>
        <v>1</v>
      </c>
      <c r="Y53" s="4" t="b">
        <f t="shared" si="49"/>
        <v>0</v>
      </c>
      <c r="Z53" s="4">
        <f t="shared" si="67"/>
        <v>0</v>
      </c>
      <c r="AA53" s="4" t="b">
        <f t="shared" si="51"/>
        <v>0</v>
      </c>
      <c r="AB53" s="4">
        <f t="shared" si="68"/>
        <v>0</v>
      </c>
      <c r="AC53" s="4">
        <f t="shared" si="69"/>
        <v>3</v>
      </c>
      <c r="AE53" s="38">
        <f t="shared" si="70"/>
        <v>22.5</v>
      </c>
      <c r="AG53" s="39" t="str">
        <f t="shared" si="55"/>
        <v>Score: 22.5/30</v>
      </c>
      <c r="AH53" s="39" t="str">
        <f t="shared" si="56"/>
        <v>Honorable Mention</v>
      </c>
      <c r="AI53" s="3" t="str">
        <f t="shared" si="57"/>
        <v>'Unsalted' by Gerald Hammerling
Score: 22.5/30
Honorable Mention
Judges Comments: nice choice to fill the frame with the seeds, great title, good monochrome conversion</v>
      </c>
    </row>
    <row r="54" spans="1:35" ht="45.75" customHeight="1">
      <c r="A54" s="30">
        <f t="shared" si="58"/>
        <v>41</v>
      </c>
      <c r="B54" s="30" t="s">
        <v>22</v>
      </c>
      <c r="C54" s="71" t="s">
        <v>116</v>
      </c>
      <c r="D54" s="83" t="s">
        <v>40</v>
      </c>
      <c r="E54" s="31">
        <v>8</v>
      </c>
      <c r="F54" s="32">
        <v>7.5</v>
      </c>
      <c r="G54" s="32">
        <v>7.5</v>
      </c>
      <c r="H54" s="33">
        <f t="shared" si="59"/>
        <v>23</v>
      </c>
      <c r="I54" s="34">
        <v>8</v>
      </c>
      <c r="J54" s="36">
        <v>7.5</v>
      </c>
      <c r="K54" s="36">
        <v>8.5</v>
      </c>
      <c r="L54" s="33">
        <f t="shared" si="60"/>
        <v>24</v>
      </c>
      <c r="M54" s="31">
        <v>8</v>
      </c>
      <c r="N54" s="36">
        <v>8</v>
      </c>
      <c r="O54" s="36">
        <v>7.5</v>
      </c>
      <c r="P54" s="33">
        <f t="shared" si="61"/>
        <v>23.5</v>
      </c>
      <c r="Q54" s="37">
        <f t="shared" si="62"/>
        <v>23.5</v>
      </c>
      <c r="R54" s="77" t="str">
        <f>VLOOKUP(AC54,'Judging Data Entry - Digital'!$AC$2:$AD$6,2,FALSE)</f>
        <v>HM</v>
      </c>
      <c r="S54" s="61" t="s">
        <v>239</v>
      </c>
      <c r="U54" s="4" t="b">
        <f t="shared" si="63"/>
        <v>0</v>
      </c>
      <c r="V54" s="4">
        <f t="shared" si="64"/>
        <v>0</v>
      </c>
      <c r="W54" s="4" t="b">
        <f t="shared" si="65"/>
        <v>1</v>
      </c>
      <c r="X54" s="4">
        <f t="shared" si="66"/>
        <v>1</v>
      </c>
      <c r="Y54" s="4" t="b">
        <f t="shared" si="49"/>
        <v>0</v>
      </c>
      <c r="Z54" s="4">
        <f t="shared" si="67"/>
        <v>0</v>
      </c>
      <c r="AA54" s="4" t="b">
        <f t="shared" si="51"/>
        <v>0</v>
      </c>
      <c r="AB54" s="4">
        <f t="shared" si="68"/>
        <v>0</v>
      </c>
      <c r="AC54" s="4">
        <f t="shared" si="69"/>
        <v>3</v>
      </c>
      <c r="AE54" s="38">
        <f t="shared" si="70"/>
        <v>23.5</v>
      </c>
      <c r="AG54" s="39" t="str">
        <f t="shared" si="55"/>
        <v>Score: 23.5/30</v>
      </c>
      <c r="AH54" s="39" t="str">
        <f t="shared" si="56"/>
        <v>Honorable Mention</v>
      </c>
      <c r="AI54" s="3" t="str">
        <f t="shared" si="57"/>
        <v>'Visiting Migrant' by Michael Cuggy
Score: 23.5/30
Honorable Mention
Judges Comments: fantastic capture, good pose and composition, good detail throughout, strong blacks and whites</v>
      </c>
    </row>
    <row r="55" spans="1:35" ht="45.75" customHeight="1">
      <c r="A55" s="30">
        <f t="shared" si="58"/>
        <v>42</v>
      </c>
      <c r="B55" s="106" t="s">
        <v>22</v>
      </c>
      <c r="C55" s="89" t="s">
        <v>117</v>
      </c>
      <c r="D55" s="90" t="s">
        <v>49</v>
      </c>
      <c r="E55" s="91">
        <v>8</v>
      </c>
      <c r="F55" s="92">
        <v>8</v>
      </c>
      <c r="G55" s="92">
        <v>8</v>
      </c>
      <c r="H55" s="93">
        <f t="shared" si="59"/>
        <v>24</v>
      </c>
      <c r="I55" s="94">
        <v>8</v>
      </c>
      <c r="J55" s="95">
        <v>8</v>
      </c>
      <c r="K55" s="95">
        <v>8</v>
      </c>
      <c r="L55" s="93">
        <f t="shared" si="60"/>
        <v>24</v>
      </c>
      <c r="M55" s="91">
        <v>8</v>
      </c>
      <c r="N55" s="95">
        <v>8</v>
      </c>
      <c r="O55" s="95">
        <v>8</v>
      </c>
      <c r="P55" s="93">
        <f t="shared" si="61"/>
        <v>24</v>
      </c>
      <c r="Q55" s="96">
        <f t="shared" si="62"/>
        <v>24</v>
      </c>
      <c r="R55" s="97" t="str">
        <f>VLOOKUP(AC55,'Judging Data Entry - Digital'!$AC$2:$AD$6,2,FALSE)</f>
        <v>PM</v>
      </c>
      <c r="S55" s="98" t="s">
        <v>263</v>
      </c>
      <c r="U55" s="4" t="b">
        <f t="shared" si="63"/>
        <v>0</v>
      </c>
      <c r="V55" s="4">
        <f t="shared" si="64"/>
        <v>0</v>
      </c>
      <c r="W55" s="4" t="b">
        <f t="shared" si="65"/>
        <v>1</v>
      </c>
      <c r="X55" s="4">
        <f t="shared" si="66"/>
        <v>1</v>
      </c>
      <c r="Y55" s="4" t="b">
        <f t="shared" si="49"/>
        <v>1</v>
      </c>
      <c r="Z55" s="4">
        <f t="shared" si="67"/>
        <v>2</v>
      </c>
      <c r="AA55" s="4" t="b">
        <f t="shared" si="51"/>
        <v>1</v>
      </c>
      <c r="AB55" s="4">
        <f t="shared" si="68"/>
        <v>1</v>
      </c>
      <c r="AC55" s="4">
        <f t="shared" si="69"/>
        <v>6</v>
      </c>
      <c r="AE55" s="38">
        <f t="shared" si="70"/>
        <v>24</v>
      </c>
      <c r="AG55" s="39" t="str">
        <f t="shared" si="55"/>
        <v>Score: 24/30</v>
      </c>
      <c r="AH55" s="39" t="str">
        <f t="shared" si="56"/>
        <v>Print of the Month</v>
      </c>
      <c r="AI55" s="3" t="str">
        <f t="shared" si="57"/>
        <v>'Waiting For The Wind' by Dale Read
Score: 24/30
Print of the Month
Judges Comments: great detail and phenomenal composition, good title -matches the empty space beside the flower (your imagination fills the space with wind-blown seeds), good lighting</v>
      </c>
    </row>
    <row r="56" spans="1:35" ht="45.75" customHeight="1">
      <c r="A56" s="30">
        <f t="shared" si="58"/>
        <v>43</v>
      </c>
      <c r="B56" s="30" t="s">
        <v>22</v>
      </c>
      <c r="C56" s="71" t="s">
        <v>118</v>
      </c>
      <c r="D56" s="83" t="s">
        <v>164</v>
      </c>
      <c r="E56" s="31">
        <v>7.5</v>
      </c>
      <c r="F56" s="32">
        <v>7.5</v>
      </c>
      <c r="G56" s="32">
        <v>7.5</v>
      </c>
      <c r="H56" s="33">
        <f t="shared" si="59"/>
        <v>22.5</v>
      </c>
      <c r="I56" s="34">
        <v>7.5</v>
      </c>
      <c r="J56" s="36">
        <v>7.5</v>
      </c>
      <c r="K56" s="36">
        <v>8</v>
      </c>
      <c r="L56" s="33">
        <f t="shared" si="60"/>
        <v>23</v>
      </c>
      <c r="M56" s="31">
        <v>7.5</v>
      </c>
      <c r="N56" s="36">
        <v>7.5</v>
      </c>
      <c r="O56" s="36">
        <v>8</v>
      </c>
      <c r="P56" s="33">
        <f t="shared" si="61"/>
        <v>23</v>
      </c>
      <c r="Q56" s="37">
        <f t="shared" si="62"/>
        <v>22.833333333333332</v>
      </c>
      <c r="R56" s="77" t="str">
        <f>VLOOKUP(AC56,'Judging Data Entry - Digital'!$AC$2:$AD$6,2,FALSE)</f>
        <v>HM</v>
      </c>
      <c r="S56" s="61" t="s">
        <v>215</v>
      </c>
      <c r="U56" s="4" t="b">
        <f t="shared" si="63"/>
        <v>0</v>
      </c>
      <c r="V56" s="4">
        <f t="shared" si="64"/>
        <v>0</v>
      </c>
      <c r="W56" s="4" t="b">
        <f t="shared" si="65"/>
        <v>1</v>
      </c>
      <c r="X56" s="4">
        <f t="shared" si="66"/>
        <v>1</v>
      </c>
      <c r="Y56" s="4" t="b">
        <f t="shared" si="49"/>
        <v>0</v>
      </c>
      <c r="Z56" s="4">
        <f t="shared" si="67"/>
        <v>0</v>
      </c>
      <c r="AA56" s="4" t="b">
        <f t="shared" si="51"/>
        <v>0</v>
      </c>
      <c r="AB56" s="4">
        <f t="shared" si="68"/>
        <v>0</v>
      </c>
      <c r="AC56" s="4">
        <f t="shared" si="69"/>
        <v>3</v>
      </c>
      <c r="AE56" s="38">
        <f t="shared" si="70"/>
        <v>22.833333333333332</v>
      </c>
      <c r="AG56" s="39" t="str">
        <f t="shared" si="55"/>
        <v>Score: 22.8/30</v>
      </c>
      <c r="AH56" s="39" t="str">
        <f t="shared" si="56"/>
        <v>Honorable Mention</v>
      </c>
      <c r="AI56" s="3" t="str">
        <f t="shared" si="57"/>
        <v>'Wing Therapy' by Howard Brown
Score: 22.8/30
Honorable Mention
Judges Comments: awesome detail in this image, needs a little more space in front of the subject, crop out more of the wood - leave a sliver there</v>
      </c>
    </row>
    <row r="57" spans="1:20" ht="8.25" customHeight="1">
      <c r="A57" s="40"/>
      <c r="B57" s="40"/>
      <c r="C57" s="62"/>
      <c r="D57" s="84"/>
      <c r="E57" s="40"/>
      <c r="F57" s="40"/>
      <c r="G57" s="40"/>
      <c r="H57" s="41"/>
      <c r="I57" s="40"/>
      <c r="J57" s="42"/>
      <c r="K57" s="42"/>
      <c r="L57" s="41"/>
      <c r="M57" s="40"/>
      <c r="N57" s="42"/>
      <c r="O57" s="42"/>
      <c r="P57" s="41"/>
      <c r="Q57" s="41"/>
      <c r="R57" s="47"/>
      <c r="S57" s="62"/>
      <c r="T57" s="112" t="str">
        <f>IF(AA58=TRUE,"TIE"," ")</f>
        <v> </v>
      </c>
    </row>
    <row r="58" spans="1:28" ht="30.75" customHeight="1">
      <c r="A58" s="2">
        <f>MAX(A35:A57)</f>
        <v>43</v>
      </c>
      <c r="B58" s="2"/>
      <c r="C58" s="68" t="s">
        <v>26</v>
      </c>
      <c r="D58" s="82" t="s">
        <v>21</v>
      </c>
      <c r="E58" s="1">
        <f>MAX(A60:A96)-E33-E9</f>
        <v>37</v>
      </c>
      <c r="F58" s="1"/>
      <c r="G58" s="1"/>
      <c r="H58" s="39"/>
      <c r="L58" s="39"/>
      <c r="P58" s="39"/>
      <c r="Q58" s="39"/>
      <c r="R58" s="27"/>
      <c r="T58" s="112"/>
      <c r="U58" s="43" t="str">
        <f>IF(MAX(Q35:Q57)&lt;22,MAX(Q35:Q57)," ")</f>
        <v> </v>
      </c>
      <c r="V58" s="43"/>
      <c r="Y58" s="43">
        <f>IF(U58&gt;21.99,MAX(Q35:Q57)," ")</f>
        <v>24</v>
      </c>
      <c r="AA58" s="28" t="b">
        <f>OR(AA59&gt;1,U59&gt;1)</f>
        <v>0</v>
      </c>
      <c r="AB58" s="28"/>
    </row>
    <row r="59" spans="1:30" s="49" customFormat="1" ht="28.5" customHeight="1">
      <c r="A59" s="44"/>
      <c r="B59" s="44"/>
      <c r="C59" s="64"/>
      <c r="D59" s="86"/>
      <c r="E59" s="44"/>
      <c r="F59" s="44"/>
      <c r="G59" s="44"/>
      <c r="H59" s="45"/>
      <c r="I59" s="44"/>
      <c r="J59" s="44"/>
      <c r="K59" s="44"/>
      <c r="L59" s="45"/>
      <c r="M59" s="44"/>
      <c r="N59" s="44"/>
      <c r="O59" s="44"/>
      <c r="P59" s="45"/>
      <c r="Q59" s="45"/>
      <c r="R59" s="48"/>
      <c r="S59" s="64"/>
      <c r="T59" s="112"/>
      <c r="U59" s="4">
        <f>SUM(V60:V97)</f>
        <v>0</v>
      </c>
      <c r="V59" s="4"/>
      <c r="W59" s="4"/>
      <c r="X59" s="4"/>
      <c r="Y59" s="4"/>
      <c r="Z59" s="4"/>
      <c r="AA59" s="4">
        <f>SUM(AB60:AB97)</f>
        <v>1</v>
      </c>
      <c r="AB59" s="4"/>
      <c r="AC59" s="4"/>
      <c r="AD59" s="4"/>
    </row>
    <row r="60" spans="1:35" ht="45.75" customHeight="1">
      <c r="A60" s="30">
        <f>A58+1</f>
        <v>44</v>
      </c>
      <c r="B60" s="30" t="s">
        <v>24</v>
      </c>
      <c r="C60" s="71" t="s">
        <v>119</v>
      </c>
      <c r="D60" s="83" t="s">
        <v>31</v>
      </c>
      <c r="E60" s="50">
        <v>7.5</v>
      </c>
      <c r="F60" s="51">
        <v>7</v>
      </c>
      <c r="G60" s="51">
        <v>8</v>
      </c>
      <c r="H60" s="52">
        <f aca="true" t="shared" si="71" ref="H60:H74">E60+F60+G60</f>
        <v>22.5</v>
      </c>
      <c r="I60" s="53">
        <v>6.5</v>
      </c>
      <c r="J60" s="54">
        <v>7.5</v>
      </c>
      <c r="K60" s="54">
        <v>8</v>
      </c>
      <c r="L60" s="55">
        <f aca="true" t="shared" si="72" ref="L60:L74">I60+J60+K60</f>
        <v>22</v>
      </c>
      <c r="M60" s="50">
        <v>7.5</v>
      </c>
      <c r="N60" s="54">
        <v>7.5</v>
      </c>
      <c r="O60" s="54">
        <v>7</v>
      </c>
      <c r="P60" s="52">
        <f aca="true" t="shared" si="73" ref="P60:P74">M60+N60+O60</f>
        <v>22</v>
      </c>
      <c r="Q60" s="37">
        <f aca="true" t="shared" si="74" ref="Q60:Q74">(H60+L60+P60)/3</f>
        <v>22.166666666666668</v>
      </c>
      <c r="R60" s="77" t="str">
        <f>VLOOKUP(AC60,'Judging Data Entry - Digital'!$AC$2:$AD$6,2,FALSE)</f>
        <v>HM</v>
      </c>
      <c r="S60" s="65" t="s">
        <v>264</v>
      </c>
      <c r="U60" s="4" t="b">
        <f aca="true" t="shared" si="75" ref="U60:U96">AND($U$98&lt;22,Q60=$U$98)</f>
        <v>0</v>
      </c>
      <c r="V60" s="4">
        <f aca="true" t="shared" si="76" ref="V60:V74">IF(U60=TRUE,1,0)</f>
        <v>0</v>
      </c>
      <c r="W60" s="4" t="b">
        <f aca="true" t="shared" si="77" ref="W60:W74">AND($U$59=0,Q60&gt;21.99)</f>
        <v>1</v>
      </c>
      <c r="X60" s="4">
        <f aca="true" t="shared" si="78" ref="X60:X74">IF(W60=TRUE,1,0)</f>
        <v>1</v>
      </c>
      <c r="Y60" s="4" t="b">
        <f aca="true" t="shared" si="79" ref="Y60:Y96">AND($U$59=0,Q60=$Y$98)</f>
        <v>0</v>
      </c>
      <c r="Z60" s="4">
        <f aca="true" t="shared" si="80" ref="Z60:Z74">IF(Y60=TRUE,2,0)</f>
        <v>0</v>
      </c>
      <c r="AA60" s="4" t="b">
        <f aca="true" t="shared" si="81" ref="AA60:AA96">AND(AC60=MAX($AC$60:$AC$97))</f>
        <v>0</v>
      </c>
      <c r="AB60" s="4">
        <f aca="true" t="shared" si="82" ref="AB60:AB74">IF(AA60=TRUE,1,0)</f>
        <v>0</v>
      </c>
      <c r="AC60" s="4">
        <f aca="true" t="shared" si="83" ref="AC60:AC74">U60+(W60*2)+X60+Y60+Z60</f>
        <v>3</v>
      </c>
      <c r="AE60" s="38">
        <f aca="true" t="shared" si="84" ref="AE60:AE74">Q60</f>
        <v>22.166666666666668</v>
      </c>
      <c r="AG60" s="39" t="str">
        <f aca="true" t="shared" si="85" ref="AG60:AG96">CONCATENATE("Score: ",ROUND(Q60,1),"/30")</f>
        <v>Score: 22.2/30</v>
      </c>
      <c r="AH60" s="39" t="str">
        <f aca="true" t="shared" si="86" ref="AH60:AH96">IF(R60="HM","Honorable Mention",IF(R60="PM","Print of the Month",""))</f>
        <v>Honorable Mention</v>
      </c>
      <c r="AI60" s="3" t="str">
        <f aca="true" t="shared" si="87" ref="AI60:AI96">CONCATENATE("'",C60,"'"," by ",D60,CHAR(10),AG60,CHAR(10),AH60,CHAR(10),"Judges Comments: ",S60)</f>
        <v>'A Place Of Importance In The Twilight Of Life' by June McDonald
Score: 22.2/30
Honorable Mention
Judges Comments: great composition, nice strong and impactful colors, sharp throughout, needs more blacks, perhaps crop the window sill out, too much HDR for this category </v>
      </c>
    </row>
    <row r="61" spans="1:35" ht="45.75" customHeight="1">
      <c r="A61" s="30">
        <f>A60+1</f>
        <v>45</v>
      </c>
      <c r="B61" s="30" t="s">
        <v>24</v>
      </c>
      <c r="C61" s="71" t="s">
        <v>120</v>
      </c>
      <c r="D61" s="83" t="s">
        <v>51</v>
      </c>
      <c r="E61" s="50">
        <v>6.5</v>
      </c>
      <c r="F61" s="51">
        <v>7</v>
      </c>
      <c r="G61" s="51">
        <v>6.5</v>
      </c>
      <c r="H61" s="52">
        <f t="shared" si="71"/>
        <v>20</v>
      </c>
      <c r="I61" s="53">
        <v>7</v>
      </c>
      <c r="J61" s="54">
        <v>7.5</v>
      </c>
      <c r="K61" s="54">
        <v>6.5</v>
      </c>
      <c r="L61" s="55">
        <f t="shared" si="72"/>
        <v>21</v>
      </c>
      <c r="M61" s="50">
        <v>7</v>
      </c>
      <c r="N61" s="54">
        <v>7</v>
      </c>
      <c r="O61" s="54">
        <v>7</v>
      </c>
      <c r="P61" s="52">
        <f t="shared" si="73"/>
        <v>21</v>
      </c>
      <c r="Q61" s="37">
        <f t="shared" si="74"/>
        <v>20.666666666666668</v>
      </c>
      <c r="R61" s="77" t="str">
        <f>VLOOKUP(AC61,'Judging Data Entry - Digital'!$AC$2:$AD$6,2,FALSE)</f>
        <v> </v>
      </c>
      <c r="S61" s="66" t="s">
        <v>240</v>
      </c>
      <c r="U61" s="4" t="b">
        <f t="shared" si="75"/>
        <v>0</v>
      </c>
      <c r="V61" s="4">
        <f t="shared" si="76"/>
        <v>0</v>
      </c>
      <c r="W61" s="4" t="b">
        <f t="shared" si="77"/>
        <v>0</v>
      </c>
      <c r="X61" s="4">
        <f t="shared" si="78"/>
        <v>0</v>
      </c>
      <c r="Y61" s="4" t="b">
        <f t="shared" si="79"/>
        <v>0</v>
      </c>
      <c r="Z61" s="4">
        <f t="shared" si="80"/>
        <v>0</v>
      </c>
      <c r="AA61" s="4" t="b">
        <f t="shared" si="81"/>
        <v>0</v>
      </c>
      <c r="AB61" s="4">
        <f t="shared" si="82"/>
        <v>0</v>
      </c>
      <c r="AC61" s="4">
        <f t="shared" si="83"/>
        <v>0</v>
      </c>
      <c r="AE61" s="38">
        <f t="shared" si="84"/>
        <v>20.666666666666668</v>
      </c>
      <c r="AG61" s="39" t="str">
        <f t="shared" si="85"/>
        <v>Score: 20.7/30</v>
      </c>
      <c r="AH61" s="39">
        <f t="shared" si="86"/>
      </c>
      <c r="AI61" s="3" t="str">
        <f t="shared" si="87"/>
        <v>'A Tasty Snack' by Anita Simpkins
Score: 20.7/30
Judges Comments: difficult subject to capture, hard to see the main subject, perhaps crop tighter</v>
      </c>
    </row>
    <row r="62" spans="1:35" ht="45.75" customHeight="1">
      <c r="A62" s="30">
        <f aca="true" t="shared" si="88" ref="A62:A96">A61+1</f>
        <v>46</v>
      </c>
      <c r="B62" s="30" t="s">
        <v>24</v>
      </c>
      <c r="C62" s="71" t="s">
        <v>121</v>
      </c>
      <c r="D62" s="83" t="s">
        <v>52</v>
      </c>
      <c r="E62" s="50">
        <v>7</v>
      </c>
      <c r="F62" s="51">
        <v>6</v>
      </c>
      <c r="G62" s="51">
        <v>7.5</v>
      </c>
      <c r="H62" s="52">
        <f t="shared" si="71"/>
        <v>20.5</v>
      </c>
      <c r="I62" s="53">
        <v>7</v>
      </c>
      <c r="J62" s="54">
        <v>6</v>
      </c>
      <c r="K62" s="54">
        <v>7.5</v>
      </c>
      <c r="L62" s="55">
        <f t="shared" si="72"/>
        <v>20.5</v>
      </c>
      <c r="M62" s="50">
        <v>6</v>
      </c>
      <c r="N62" s="54">
        <v>6</v>
      </c>
      <c r="O62" s="54">
        <v>7</v>
      </c>
      <c r="P62" s="52">
        <f t="shared" si="73"/>
        <v>19</v>
      </c>
      <c r="Q62" s="37">
        <f t="shared" si="74"/>
        <v>20</v>
      </c>
      <c r="R62" s="77" t="str">
        <f>VLOOKUP(AC62,'Judging Data Entry - Digital'!$AC$2:$AD$6,2,FALSE)</f>
        <v> </v>
      </c>
      <c r="S62" s="66" t="s">
        <v>241</v>
      </c>
      <c r="U62" s="4" t="b">
        <f t="shared" si="75"/>
        <v>0</v>
      </c>
      <c r="V62" s="4">
        <f t="shared" si="76"/>
        <v>0</v>
      </c>
      <c r="W62" s="4" t="b">
        <f t="shared" si="77"/>
        <v>0</v>
      </c>
      <c r="X62" s="4">
        <f t="shared" si="78"/>
        <v>0</v>
      </c>
      <c r="Y62" s="4" t="b">
        <f t="shared" si="79"/>
        <v>0</v>
      </c>
      <c r="Z62" s="4">
        <f t="shared" si="80"/>
        <v>0</v>
      </c>
      <c r="AA62" s="4" t="b">
        <f t="shared" si="81"/>
        <v>0</v>
      </c>
      <c r="AB62" s="4">
        <f t="shared" si="82"/>
        <v>0</v>
      </c>
      <c r="AC62" s="4">
        <f t="shared" si="83"/>
        <v>0</v>
      </c>
      <c r="AE62" s="38">
        <f t="shared" si="84"/>
        <v>20</v>
      </c>
      <c r="AG62" s="39" t="str">
        <f t="shared" si="85"/>
        <v>Score: 20/30</v>
      </c>
      <c r="AH62" s="39">
        <f t="shared" si="86"/>
      </c>
      <c r="AI62" s="3" t="str">
        <f t="shared" si="87"/>
        <v>'After the Frost' by Barry Singer
Score: 20/30
Judges Comments: nice composition with 3's, nice and sharp, good lighting, black background gives it the feel like it belongs in AR</v>
      </c>
    </row>
    <row r="63" spans="1:35" ht="45.75" customHeight="1">
      <c r="A63" s="30">
        <f t="shared" si="88"/>
        <v>47</v>
      </c>
      <c r="B63" s="30" t="s">
        <v>24</v>
      </c>
      <c r="C63" s="71" t="s">
        <v>122</v>
      </c>
      <c r="D63" s="83" t="s">
        <v>169</v>
      </c>
      <c r="E63" s="50">
        <v>8</v>
      </c>
      <c r="F63" s="51">
        <v>7.5</v>
      </c>
      <c r="G63" s="51">
        <v>7</v>
      </c>
      <c r="H63" s="52">
        <f t="shared" si="71"/>
        <v>22.5</v>
      </c>
      <c r="I63" s="53">
        <v>8</v>
      </c>
      <c r="J63" s="54">
        <v>7.5</v>
      </c>
      <c r="K63" s="54">
        <v>7</v>
      </c>
      <c r="L63" s="55">
        <f t="shared" si="72"/>
        <v>22.5</v>
      </c>
      <c r="M63" s="50">
        <v>7.5</v>
      </c>
      <c r="N63" s="54">
        <v>7.5</v>
      </c>
      <c r="O63" s="54">
        <v>7.5</v>
      </c>
      <c r="P63" s="52">
        <f t="shared" si="73"/>
        <v>22.5</v>
      </c>
      <c r="Q63" s="37">
        <f t="shared" si="74"/>
        <v>22.5</v>
      </c>
      <c r="R63" s="77" t="str">
        <f>VLOOKUP(AC63,'Judging Data Entry - Digital'!$AC$2:$AD$6,2,FALSE)</f>
        <v>HM</v>
      </c>
      <c r="S63" s="66" t="s">
        <v>265</v>
      </c>
      <c r="U63" s="4" t="b">
        <f t="shared" si="75"/>
        <v>0</v>
      </c>
      <c r="V63" s="4">
        <f t="shared" si="76"/>
        <v>0</v>
      </c>
      <c r="W63" s="4" t="b">
        <f t="shared" si="77"/>
        <v>1</v>
      </c>
      <c r="X63" s="4">
        <f t="shared" si="78"/>
        <v>1</v>
      </c>
      <c r="Y63" s="4" t="b">
        <f t="shared" si="79"/>
        <v>0</v>
      </c>
      <c r="Z63" s="4">
        <f t="shared" si="80"/>
        <v>0</v>
      </c>
      <c r="AA63" s="4" t="b">
        <f t="shared" si="81"/>
        <v>0</v>
      </c>
      <c r="AB63" s="4">
        <f t="shared" si="82"/>
        <v>0</v>
      </c>
      <c r="AC63" s="4">
        <f t="shared" si="83"/>
        <v>3</v>
      </c>
      <c r="AE63" s="38">
        <f t="shared" si="84"/>
        <v>22.5</v>
      </c>
      <c r="AG63" s="39" t="str">
        <f t="shared" si="85"/>
        <v>Score: 22.5/30</v>
      </c>
      <c r="AH63" s="39" t="str">
        <f t="shared" si="86"/>
        <v>Honorable Mention</v>
      </c>
      <c r="AI63" s="3" t="str">
        <f t="shared" si="87"/>
        <v>'An Afternoon In The Park' by Connie Shank
Score: 22.5/30
Honorable Mention
Judges Comments: good subject capture, good lighting on the face, background a little bright and distracting, go to portrait format, nice low-angle shot</v>
      </c>
    </row>
    <row r="64" spans="1:35" ht="45.75" customHeight="1">
      <c r="A64" s="30">
        <f t="shared" si="88"/>
        <v>48</v>
      </c>
      <c r="B64" s="30" t="s">
        <v>24</v>
      </c>
      <c r="C64" s="71" t="s">
        <v>123</v>
      </c>
      <c r="D64" s="83" t="s">
        <v>168</v>
      </c>
      <c r="E64" s="50">
        <v>7</v>
      </c>
      <c r="F64" s="51">
        <v>6.5</v>
      </c>
      <c r="G64" s="51">
        <v>6.5</v>
      </c>
      <c r="H64" s="52">
        <f t="shared" si="71"/>
        <v>20</v>
      </c>
      <c r="I64" s="53">
        <v>6.5</v>
      </c>
      <c r="J64" s="54">
        <v>6.5</v>
      </c>
      <c r="K64" s="54">
        <v>6.5</v>
      </c>
      <c r="L64" s="55">
        <f t="shared" si="72"/>
        <v>19.5</v>
      </c>
      <c r="M64" s="50">
        <v>7</v>
      </c>
      <c r="N64" s="54">
        <v>7</v>
      </c>
      <c r="O64" s="54">
        <v>7</v>
      </c>
      <c r="P64" s="52">
        <f t="shared" si="73"/>
        <v>21</v>
      </c>
      <c r="Q64" s="37">
        <f t="shared" si="74"/>
        <v>20.166666666666668</v>
      </c>
      <c r="R64" s="77" t="str">
        <f>VLOOKUP(AC64,'Judging Data Entry - Digital'!$AC$2:$AD$6,2,FALSE)</f>
        <v> </v>
      </c>
      <c r="S64" s="66" t="s">
        <v>216</v>
      </c>
      <c r="U64" s="4" t="b">
        <f t="shared" si="75"/>
        <v>0</v>
      </c>
      <c r="V64" s="4">
        <f t="shared" si="76"/>
        <v>0</v>
      </c>
      <c r="W64" s="4" t="b">
        <f t="shared" si="77"/>
        <v>0</v>
      </c>
      <c r="X64" s="4">
        <f t="shared" si="78"/>
        <v>0</v>
      </c>
      <c r="Y64" s="4" t="b">
        <f t="shared" si="79"/>
        <v>0</v>
      </c>
      <c r="Z64" s="4">
        <f t="shared" si="80"/>
        <v>0</v>
      </c>
      <c r="AA64" s="4" t="b">
        <f t="shared" si="81"/>
        <v>0</v>
      </c>
      <c r="AB64" s="4">
        <f t="shared" si="82"/>
        <v>0</v>
      </c>
      <c r="AC64" s="4">
        <f t="shared" si="83"/>
        <v>0</v>
      </c>
      <c r="AE64" s="38">
        <f t="shared" si="84"/>
        <v>20.166666666666668</v>
      </c>
      <c r="AG64" s="39" t="str">
        <f t="shared" si="85"/>
        <v>Score: 20.2/30</v>
      </c>
      <c r="AH64" s="39">
        <f t="shared" si="86"/>
      </c>
      <c r="AI64" s="3" t="str">
        <f t="shared" si="87"/>
        <v>'Backyard Construction' by April Doherty
Score: 20.2/30
Judges Comments: cute title, composition works, get down and change your perspective to add more impact</v>
      </c>
    </row>
    <row r="65" spans="1:35" ht="45.75" customHeight="1">
      <c r="A65" s="30">
        <f t="shared" si="88"/>
        <v>49</v>
      </c>
      <c r="B65" s="30" t="s">
        <v>24</v>
      </c>
      <c r="C65" s="71" t="s">
        <v>124</v>
      </c>
      <c r="D65" s="83" t="s">
        <v>163</v>
      </c>
      <c r="E65" s="50">
        <v>7.5</v>
      </c>
      <c r="F65" s="51">
        <v>6.5</v>
      </c>
      <c r="G65" s="51">
        <v>7</v>
      </c>
      <c r="H65" s="52">
        <f t="shared" si="71"/>
        <v>21</v>
      </c>
      <c r="I65" s="53">
        <v>7</v>
      </c>
      <c r="J65" s="54">
        <v>7</v>
      </c>
      <c r="K65" s="54">
        <v>7</v>
      </c>
      <c r="L65" s="55">
        <f t="shared" si="72"/>
        <v>21</v>
      </c>
      <c r="M65" s="50">
        <v>7</v>
      </c>
      <c r="N65" s="54">
        <v>7</v>
      </c>
      <c r="O65" s="54">
        <v>7</v>
      </c>
      <c r="P65" s="52">
        <f t="shared" si="73"/>
        <v>21</v>
      </c>
      <c r="Q65" s="37">
        <f t="shared" si="74"/>
        <v>21</v>
      </c>
      <c r="R65" s="77" t="str">
        <f>VLOOKUP(AC65,'Judging Data Entry - Digital'!$AC$2:$AD$6,2,FALSE)</f>
        <v> </v>
      </c>
      <c r="S65" s="66" t="s">
        <v>217</v>
      </c>
      <c r="U65" s="4" t="b">
        <f t="shared" si="75"/>
        <v>0</v>
      </c>
      <c r="V65" s="4">
        <f t="shared" si="76"/>
        <v>0</v>
      </c>
      <c r="W65" s="4" t="b">
        <f t="shared" si="77"/>
        <v>0</v>
      </c>
      <c r="X65" s="4">
        <f t="shared" si="78"/>
        <v>0</v>
      </c>
      <c r="Y65" s="4" t="b">
        <f t="shared" si="79"/>
        <v>0</v>
      </c>
      <c r="Z65" s="4">
        <f t="shared" si="80"/>
        <v>0</v>
      </c>
      <c r="AA65" s="4" t="b">
        <f t="shared" si="81"/>
        <v>0</v>
      </c>
      <c r="AB65" s="4">
        <f t="shared" si="82"/>
        <v>0</v>
      </c>
      <c r="AC65" s="4">
        <f t="shared" si="83"/>
        <v>0</v>
      </c>
      <c r="AE65" s="38">
        <f t="shared" si="84"/>
        <v>21</v>
      </c>
      <c r="AG65" s="39" t="str">
        <f t="shared" si="85"/>
        <v>Score: 21/30</v>
      </c>
      <c r="AH65" s="39">
        <f t="shared" si="86"/>
      </c>
      <c r="AI65" s="3" t="str">
        <f t="shared" si="87"/>
        <v>'Backyard Hobby' by Emily Schindel
Score: 21/30
Judges Comments: get down low and improve the interest in this image, leaves you wanting to see more (corner of 2nd car is distracting)</v>
      </c>
    </row>
    <row r="66" spans="1:35" ht="45.75" customHeight="1">
      <c r="A66" s="30">
        <f t="shared" si="88"/>
        <v>50</v>
      </c>
      <c r="B66" s="30" t="s">
        <v>24</v>
      </c>
      <c r="C66" s="71" t="s">
        <v>125</v>
      </c>
      <c r="D66" s="83" t="s">
        <v>170</v>
      </c>
      <c r="E66" s="50">
        <v>7</v>
      </c>
      <c r="F66" s="51">
        <v>7.5</v>
      </c>
      <c r="G66" s="51">
        <v>6.5</v>
      </c>
      <c r="H66" s="52">
        <f t="shared" si="71"/>
        <v>21</v>
      </c>
      <c r="I66" s="53">
        <v>7</v>
      </c>
      <c r="J66" s="54">
        <v>7.5</v>
      </c>
      <c r="K66" s="54">
        <v>7</v>
      </c>
      <c r="L66" s="55">
        <f t="shared" si="72"/>
        <v>21.5</v>
      </c>
      <c r="M66" s="50">
        <v>7</v>
      </c>
      <c r="N66" s="54">
        <v>7.5</v>
      </c>
      <c r="O66" s="54">
        <v>7</v>
      </c>
      <c r="P66" s="52">
        <f t="shared" si="73"/>
        <v>21.5</v>
      </c>
      <c r="Q66" s="37">
        <f t="shared" si="74"/>
        <v>21.333333333333332</v>
      </c>
      <c r="R66" s="77" t="str">
        <f>VLOOKUP(AC66,'Judging Data Entry - Digital'!$AC$2:$AD$6,2,FALSE)</f>
        <v> </v>
      </c>
      <c r="S66" s="66" t="s">
        <v>266</v>
      </c>
      <c r="U66" s="4" t="b">
        <f t="shared" si="75"/>
        <v>0</v>
      </c>
      <c r="V66" s="4">
        <f>IF(U66=TRUE,1,0)</f>
        <v>0</v>
      </c>
      <c r="W66" s="4" t="b">
        <f>AND($U$59=0,Q66&gt;21.99)</f>
        <v>0</v>
      </c>
      <c r="X66" s="4">
        <f>IF(W66=TRUE,1,0)</f>
        <v>0</v>
      </c>
      <c r="Y66" s="4" t="b">
        <f t="shared" si="79"/>
        <v>0</v>
      </c>
      <c r="Z66" s="4">
        <f>IF(Y66=TRUE,2,0)</f>
        <v>0</v>
      </c>
      <c r="AA66" s="4" t="b">
        <f t="shared" si="81"/>
        <v>0</v>
      </c>
      <c r="AB66" s="4">
        <f>IF(AA66=TRUE,1,0)</f>
        <v>0</v>
      </c>
      <c r="AC66" s="4">
        <f>U66+(W66*2)+X66+Y66+Z66</f>
        <v>0</v>
      </c>
      <c r="AE66" s="38">
        <f t="shared" si="84"/>
        <v>21.333333333333332</v>
      </c>
      <c r="AG66" s="39" t="str">
        <f>CONCATENATE("Score: ",ROUND(Q66,1),"/30")</f>
        <v>Score: 21.3/30</v>
      </c>
      <c r="AH66" s="39">
        <f>IF(R66="HM","Honorable Mention",IF(R66="PM","Print of the Month",""))</f>
      </c>
      <c r="AI66" s="3" t="str">
        <f>CONCATENATE("'",C66,"'"," by ",D66,CHAR(10),AG66,CHAR(10),AH66,CHAR(10),"Judges Comments: ",S66)</f>
        <v>'Backyard Sunshine' by Kristina Rissling
Score: 21.3/30
Judges Comments: portrait format was a good choice, nice starburst attempt, point camera up more to get more tree and less garage, nice feel to this image</v>
      </c>
    </row>
    <row r="67" spans="1:35" ht="45.75" customHeight="1">
      <c r="A67" s="30">
        <f t="shared" si="88"/>
        <v>51</v>
      </c>
      <c r="B67" s="30" t="s">
        <v>24</v>
      </c>
      <c r="C67" s="71" t="s">
        <v>126</v>
      </c>
      <c r="D67" s="83" t="s">
        <v>48</v>
      </c>
      <c r="E67" s="50">
        <v>8</v>
      </c>
      <c r="F67" s="51">
        <v>8</v>
      </c>
      <c r="G67" s="51">
        <v>8</v>
      </c>
      <c r="H67" s="52">
        <f t="shared" si="71"/>
        <v>24</v>
      </c>
      <c r="I67" s="53">
        <v>8</v>
      </c>
      <c r="J67" s="54">
        <v>8</v>
      </c>
      <c r="K67" s="54">
        <v>8</v>
      </c>
      <c r="L67" s="55">
        <f t="shared" si="72"/>
        <v>24</v>
      </c>
      <c r="M67" s="50">
        <v>8</v>
      </c>
      <c r="N67" s="54">
        <v>8</v>
      </c>
      <c r="O67" s="54">
        <v>8</v>
      </c>
      <c r="P67" s="52">
        <f t="shared" si="73"/>
        <v>24</v>
      </c>
      <c r="Q67" s="37">
        <f t="shared" si="74"/>
        <v>24</v>
      </c>
      <c r="R67" s="77" t="str">
        <f>VLOOKUP(AC67,'Judging Data Entry - Digital'!$AC$2:$AD$6,2,FALSE)</f>
        <v>HM</v>
      </c>
      <c r="S67" s="66" t="s">
        <v>267</v>
      </c>
      <c r="U67" s="4" t="b">
        <f t="shared" si="75"/>
        <v>0</v>
      </c>
      <c r="V67" s="4">
        <f t="shared" si="76"/>
        <v>0</v>
      </c>
      <c r="W67" s="4" t="b">
        <f t="shared" si="77"/>
        <v>1</v>
      </c>
      <c r="X67" s="4">
        <f t="shared" si="78"/>
        <v>1</v>
      </c>
      <c r="Y67" s="4" t="b">
        <f t="shared" si="79"/>
        <v>0</v>
      </c>
      <c r="Z67" s="4">
        <f t="shared" si="80"/>
        <v>0</v>
      </c>
      <c r="AA67" s="4" t="b">
        <f t="shared" si="81"/>
        <v>0</v>
      </c>
      <c r="AB67" s="4">
        <f t="shared" si="82"/>
        <v>0</v>
      </c>
      <c r="AC67" s="4">
        <f t="shared" si="83"/>
        <v>3</v>
      </c>
      <c r="AE67" s="38">
        <f t="shared" si="84"/>
        <v>24</v>
      </c>
      <c r="AG67" s="39" t="str">
        <f t="shared" si="85"/>
        <v>Score: 24/30</v>
      </c>
      <c r="AH67" s="39" t="str">
        <f t="shared" si="86"/>
        <v>Honorable Mention</v>
      </c>
      <c r="AI67" s="3" t="str">
        <f t="shared" si="87"/>
        <v>'Beetle Beauty' by Kathy Meeres
Score: 24/30
Honorable Mention
Judges Comments: good image with great colors, nice and sharp but the head is not as sharp as it needs to be</v>
      </c>
    </row>
    <row r="68" spans="1:35" ht="45.75" customHeight="1">
      <c r="A68" s="30">
        <f t="shared" si="88"/>
        <v>52</v>
      </c>
      <c r="B68" s="30" t="s">
        <v>24</v>
      </c>
      <c r="C68" s="71" t="s">
        <v>127</v>
      </c>
      <c r="D68" s="83" t="s">
        <v>41</v>
      </c>
      <c r="E68" s="50">
        <v>7</v>
      </c>
      <c r="F68" s="51">
        <v>7</v>
      </c>
      <c r="G68" s="51">
        <v>7</v>
      </c>
      <c r="H68" s="52">
        <f t="shared" si="71"/>
        <v>21</v>
      </c>
      <c r="I68" s="53">
        <v>7.5</v>
      </c>
      <c r="J68" s="54">
        <v>7</v>
      </c>
      <c r="K68" s="54">
        <v>7</v>
      </c>
      <c r="L68" s="55">
        <f t="shared" si="72"/>
        <v>21.5</v>
      </c>
      <c r="M68" s="50">
        <v>7</v>
      </c>
      <c r="N68" s="54">
        <v>7.5</v>
      </c>
      <c r="O68" s="54">
        <v>7.5</v>
      </c>
      <c r="P68" s="52">
        <f t="shared" si="73"/>
        <v>22</v>
      </c>
      <c r="Q68" s="37">
        <f t="shared" si="74"/>
        <v>21.5</v>
      </c>
      <c r="R68" s="77" t="str">
        <f>VLOOKUP(AC68,'Judging Data Entry - Digital'!$AC$2:$AD$6,2,FALSE)</f>
        <v> </v>
      </c>
      <c r="S68" s="66" t="s">
        <v>218</v>
      </c>
      <c r="U68" s="4" t="b">
        <f t="shared" si="75"/>
        <v>0</v>
      </c>
      <c r="V68" s="4">
        <f t="shared" si="76"/>
        <v>0</v>
      </c>
      <c r="W68" s="4" t="b">
        <f t="shared" si="77"/>
        <v>0</v>
      </c>
      <c r="X68" s="4">
        <f t="shared" si="78"/>
        <v>0</v>
      </c>
      <c r="Y68" s="4" t="b">
        <f t="shared" si="79"/>
        <v>0</v>
      </c>
      <c r="Z68" s="4">
        <f t="shared" si="80"/>
        <v>0</v>
      </c>
      <c r="AA68" s="4" t="b">
        <f t="shared" si="81"/>
        <v>0</v>
      </c>
      <c r="AB68" s="4">
        <f t="shared" si="82"/>
        <v>0</v>
      </c>
      <c r="AC68" s="4">
        <f t="shared" si="83"/>
        <v>0</v>
      </c>
      <c r="AE68" s="38">
        <f t="shared" si="84"/>
        <v>21.5</v>
      </c>
      <c r="AG68" s="39" t="str">
        <f t="shared" si="85"/>
        <v>Score: 21.5/30</v>
      </c>
      <c r="AH68" s="39">
        <f t="shared" si="86"/>
      </c>
      <c r="AI68" s="3" t="str">
        <f t="shared" si="87"/>
        <v>'Brief Beauty' by Penny Dyck
Score: 21.5/30
Judges Comments: nice cascading of the colors, great flow, black in corner works well</v>
      </c>
    </row>
    <row r="69" spans="1:35" ht="45.75" customHeight="1">
      <c r="A69" s="30">
        <f t="shared" si="88"/>
        <v>53</v>
      </c>
      <c r="B69" s="30" t="s">
        <v>24</v>
      </c>
      <c r="C69" s="71" t="s">
        <v>128</v>
      </c>
      <c r="D69" s="83" t="s">
        <v>171</v>
      </c>
      <c r="E69" s="50">
        <v>6.5</v>
      </c>
      <c r="F69" s="51">
        <v>6.5</v>
      </c>
      <c r="G69" s="51">
        <v>7</v>
      </c>
      <c r="H69" s="52">
        <f t="shared" si="71"/>
        <v>20</v>
      </c>
      <c r="I69" s="53">
        <v>6.5</v>
      </c>
      <c r="J69" s="54">
        <v>6.5</v>
      </c>
      <c r="K69" s="54">
        <v>6.5</v>
      </c>
      <c r="L69" s="55">
        <f t="shared" si="72"/>
        <v>19.5</v>
      </c>
      <c r="M69" s="50">
        <v>7</v>
      </c>
      <c r="N69" s="54">
        <v>6.5</v>
      </c>
      <c r="O69" s="54">
        <v>7</v>
      </c>
      <c r="P69" s="52">
        <f t="shared" si="73"/>
        <v>20.5</v>
      </c>
      <c r="Q69" s="37">
        <f t="shared" si="74"/>
        <v>20</v>
      </c>
      <c r="R69" s="77" t="str">
        <f>VLOOKUP(AC69,'Judging Data Entry - Digital'!$AC$2:$AD$6,2,FALSE)</f>
        <v> </v>
      </c>
      <c r="S69" s="66" t="s">
        <v>268</v>
      </c>
      <c r="U69" s="4" t="b">
        <f t="shared" si="75"/>
        <v>0</v>
      </c>
      <c r="V69" s="4">
        <f t="shared" si="76"/>
        <v>0</v>
      </c>
      <c r="W69" s="4" t="b">
        <f t="shared" si="77"/>
        <v>0</v>
      </c>
      <c r="X69" s="4">
        <f t="shared" si="78"/>
        <v>0</v>
      </c>
      <c r="Y69" s="4" t="b">
        <f t="shared" si="79"/>
        <v>0</v>
      </c>
      <c r="Z69" s="4">
        <f t="shared" si="80"/>
        <v>0</v>
      </c>
      <c r="AA69" s="4" t="b">
        <f t="shared" si="81"/>
        <v>0</v>
      </c>
      <c r="AB69" s="4">
        <f t="shared" si="82"/>
        <v>0</v>
      </c>
      <c r="AC69" s="4">
        <f t="shared" si="83"/>
        <v>0</v>
      </c>
      <c r="AE69" s="38">
        <f t="shared" si="84"/>
        <v>20</v>
      </c>
      <c r="AG69" s="39" t="str">
        <f t="shared" si="85"/>
        <v>Score: 20/30</v>
      </c>
      <c r="AH69" s="39">
        <f t="shared" si="86"/>
      </c>
      <c r="AI69" s="3" t="str">
        <f t="shared" si="87"/>
        <v>'Catepillar' by Art Rachul
Score: 20/30
Judges Comments: very difficult subject matter to capture, not quite sharp enough, color fringing around the flowers, phenomenal colors, perhaps AR category with a watercolor effect might improve the overall feel</v>
      </c>
    </row>
    <row r="70" spans="1:35" ht="45.75" customHeight="1">
      <c r="A70" s="30">
        <f t="shared" si="88"/>
        <v>54</v>
      </c>
      <c r="B70" s="30" t="s">
        <v>24</v>
      </c>
      <c r="C70" s="71" t="s">
        <v>102</v>
      </c>
      <c r="D70" s="83" t="s">
        <v>167</v>
      </c>
      <c r="E70" s="50">
        <v>7.5</v>
      </c>
      <c r="F70" s="51">
        <v>7.5</v>
      </c>
      <c r="G70" s="51">
        <v>8</v>
      </c>
      <c r="H70" s="52">
        <f t="shared" si="71"/>
        <v>23</v>
      </c>
      <c r="I70" s="53">
        <v>8</v>
      </c>
      <c r="J70" s="54">
        <v>8</v>
      </c>
      <c r="K70" s="54">
        <v>8</v>
      </c>
      <c r="L70" s="55">
        <f t="shared" si="72"/>
        <v>24</v>
      </c>
      <c r="M70" s="50">
        <v>7.5</v>
      </c>
      <c r="N70" s="54">
        <v>8</v>
      </c>
      <c r="O70" s="54">
        <v>7.5</v>
      </c>
      <c r="P70" s="52">
        <f t="shared" si="73"/>
        <v>23</v>
      </c>
      <c r="Q70" s="37">
        <f t="shared" si="74"/>
        <v>23.333333333333332</v>
      </c>
      <c r="R70" s="77" t="str">
        <f>VLOOKUP(AC70,'Judging Data Entry - Digital'!$AC$2:$AD$6,2,FALSE)</f>
        <v>HM</v>
      </c>
      <c r="S70" s="66" t="s">
        <v>242</v>
      </c>
      <c r="U70" s="4" t="b">
        <f t="shared" si="75"/>
        <v>0</v>
      </c>
      <c r="V70" s="4">
        <f t="shared" si="76"/>
        <v>0</v>
      </c>
      <c r="W70" s="4" t="b">
        <f t="shared" si="77"/>
        <v>1</v>
      </c>
      <c r="X70" s="4">
        <f t="shared" si="78"/>
        <v>1</v>
      </c>
      <c r="Y70" s="4" t="b">
        <f t="shared" si="79"/>
        <v>0</v>
      </c>
      <c r="Z70" s="4">
        <f t="shared" si="80"/>
        <v>0</v>
      </c>
      <c r="AA70" s="4" t="b">
        <f t="shared" si="81"/>
        <v>0</v>
      </c>
      <c r="AB70" s="4">
        <f t="shared" si="82"/>
        <v>0</v>
      </c>
      <c r="AC70" s="4">
        <f t="shared" si="83"/>
        <v>3</v>
      </c>
      <c r="AE70" s="38">
        <f t="shared" si="84"/>
        <v>23.333333333333332</v>
      </c>
      <c r="AG70" s="39" t="str">
        <f t="shared" si="85"/>
        <v>Score: 23.3/30</v>
      </c>
      <c r="AH70" s="39" t="str">
        <f t="shared" si="86"/>
        <v>Honorable Mention</v>
      </c>
      <c r="AI70" s="3" t="str">
        <f t="shared" si="87"/>
        <v>'Cedar Waxwing' by Gerald Galbraith
Score: 23.3/30
Honorable Mention
Judges Comments: the subject's posture commands your attention, good subject placement, good catch light in the eye, great exposure</v>
      </c>
    </row>
    <row r="71" spans="1:35" ht="45.75" customHeight="1">
      <c r="A71" s="30">
        <f t="shared" si="88"/>
        <v>55</v>
      </c>
      <c r="B71" s="106" t="s">
        <v>24</v>
      </c>
      <c r="C71" s="89" t="s">
        <v>129</v>
      </c>
      <c r="D71" s="90" t="s">
        <v>166</v>
      </c>
      <c r="E71" s="99">
        <v>8.5</v>
      </c>
      <c r="F71" s="100">
        <v>8.5</v>
      </c>
      <c r="G71" s="100">
        <v>8.5</v>
      </c>
      <c r="H71" s="101">
        <f t="shared" si="71"/>
        <v>25.5</v>
      </c>
      <c r="I71" s="102">
        <v>8.5</v>
      </c>
      <c r="J71" s="103">
        <v>9</v>
      </c>
      <c r="K71" s="103">
        <v>8.5</v>
      </c>
      <c r="L71" s="104">
        <f t="shared" si="72"/>
        <v>26</v>
      </c>
      <c r="M71" s="99">
        <v>8</v>
      </c>
      <c r="N71" s="103">
        <v>9</v>
      </c>
      <c r="O71" s="103">
        <v>8</v>
      </c>
      <c r="P71" s="101">
        <f t="shared" si="73"/>
        <v>25</v>
      </c>
      <c r="Q71" s="96">
        <f t="shared" si="74"/>
        <v>25.5</v>
      </c>
      <c r="R71" s="97" t="str">
        <f>VLOOKUP(AC71,'Judging Data Entry - Digital'!$AC$2:$AD$6,2,FALSE)</f>
        <v>PM</v>
      </c>
      <c r="S71" s="105" t="s">
        <v>219</v>
      </c>
      <c r="U71" s="4" t="b">
        <f t="shared" si="75"/>
        <v>0</v>
      </c>
      <c r="V71" s="4">
        <f t="shared" si="76"/>
        <v>0</v>
      </c>
      <c r="W71" s="4" t="b">
        <f t="shared" si="77"/>
        <v>1</v>
      </c>
      <c r="X71" s="4">
        <f t="shared" si="78"/>
        <v>1</v>
      </c>
      <c r="Y71" s="4" t="b">
        <f t="shared" si="79"/>
        <v>1</v>
      </c>
      <c r="Z71" s="4">
        <f t="shared" si="80"/>
        <v>2</v>
      </c>
      <c r="AA71" s="4" t="b">
        <f t="shared" si="81"/>
        <v>1</v>
      </c>
      <c r="AB71" s="4">
        <f t="shared" si="82"/>
        <v>1</v>
      </c>
      <c r="AC71" s="4">
        <f t="shared" si="83"/>
        <v>6</v>
      </c>
      <c r="AE71" s="38">
        <f t="shared" si="84"/>
        <v>25.5</v>
      </c>
      <c r="AG71" s="39" t="str">
        <f t="shared" si="85"/>
        <v>Score: 25.5/30</v>
      </c>
      <c r="AH71" s="39" t="str">
        <f t="shared" si="86"/>
        <v>Print of the Month</v>
      </c>
      <c r="AI71" s="3" t="str">
        <f t="shared" si="87"/>
        <v>'Edge To Edge' by Nina Henry
Score: 25.5/30
Print of the Month
Judges Comments: stunning composition and colors and detail, great title, fussy judge #3 wants to see more around it</v>
      </c>
    </row>
    <row r="72" spans="1:35" ht="45.75" customHeight="1">
      <c r="A72" s="30">
        <f t="shared" si="88"/>
        <v>56</v>
      </c>
      <c r="B72" s="30" t="s">
        <v>24</v>
      </c>
      <c r="C72" s="71" t="s">
        <v>130</v>
      </c>
      <c r="D72" s="83" t="s">
        <v>37</v>
      </c>
      <c r="E72" s="50">
        <v>7.5</v>
      </c>
      <c r="F72" s="51">
        <v>8</v>
      </c>
      <c r="G72" s="51">
        <v>7.5</v>
      </c>
      <c r="H72" s="52">
        <f t="shared" si="71"/>
        <v>23</v>
      </c>
      <c r="I72" s="53">
        <v>8</v>
      </c>
      <c r="J72" s="54">
        <v>8</v>
      </c>
      <c r="K72" s="54">
        <v>7.5</v>
      </c>
      <c r="L72" s="55">
        <f t="shared" si="72"/>
        <v>23.5</v>
      </c>
      <c r="M72" s="50">
        <v>8</v>
      </c>
      <c r="N72" s="54">
        <v>8</v>
      </c>
      <c r="O72" s="54">
        <v>7.5</v>
      </c>
      <c r="P72" s="52">
        <f t="shared" si="73"/>
        <v>23.5</v>
      </c>
      <c r="Q72" s="37">
        <f t="shared" si="74"/>
        <v>23.333333333333332</v>
      </c>
      <c r="R72" s="77" t="str">
        <f>VLOOKUP(AC72,'Judging Data Entry - Digital'!$AC$2:$AD$6,2,FALSE)</f>
        <v>HM</v>
      </c>
      <c r="S72" s="66" t="s">
        <v>220</v>
      </c>
      <c r="U72" s="4" t="b">
        <f t="shared" si="75"/>
        <v>0</v>
      </c>
      <c r="V72" s="4">
        <f t="shared" si="76"/>
        <v>0</v>
      </c>
      <c r="W72" s="4" t="b">
        <f t="shared" si="77"/>
        <v>1</v>
      </c>
      <c r="X72" s="4">
        <f t="shared" si="78"/>
        <v>1</v>
      </c>
      <c r="Y72" s="4" t="b">
        <f t="shared" si="79"/>
        <v>0</v>
      </c>
      <c r="Z72" s="4">
        <f t="shared" si="80"/>
        <v>0</v>
      </c>
      <c r="AA72" s="4" t="b">
        <f t="shared" si="81"/>
        <v>0</v>
      </c>
      <c r="AB72" s="4">
        <f t="shared" si="82"/>
        <v>0</v>
      </c>
      <c r="AC72" s="4">
        <f t="shared" si="83"/>
        <v>3</v>
      </c>
      <c r="AE72" s="38">
        <f t="shared" si="84"/>
        <v>23.333333333333332</v>
      </c>
      <c r="AG72" s="39" t="str">
        <f t="shared" si="85"/>
        <v>Score: 23.3/30</v>
      </c>
      <c r="AH72" s="39" t="str">
        <f t="shared" si="86"/>
        <v>Honorable Mention</v>
      </c>
      <c r="AI72" s="3" t="str">
        <f t="shared" si="87"/>
        <v>'Frosty Sunflower' by Betty Calvert
Score: 23.3/30
Honorable Mention
Judges Comments: good colors, nice lighting and exposure, nice composition</v>
      </c>
    </row>
    <row r="73" spans="1:35" ht="45.75" customHeight="1">
      <c r="A73" s="30">
        <f t="shared" si="88"/>
        <v>57</v>
      </c>
      <c r="B73" s="30" t="s">
        <v>24</v>
      </c>
      <c r="C73" s="71" t="s">
        <v>131</v>
      </c>
      <c r="D73" s="83" t="s">
        <v>49</v>
      </c>
      <c r="E73" s="50">
        <v>7</v>
      </c>
      <c r="F73" s="51">
        <v>7.5</v>
      </c>
      <c r="G73" s="51">
        <v>7</v>
      </c>
      <c r="H73" s="52">
        <f t="shared" si="71"/>
        <v>21.5</v>
      </c>
      <c r="I73" s="53">
        <v>7.5</v>
      </c>
      <c r="J73" s="54">
        <v>7.5</v>
      </c>
      <c r="K73" s="54">
        <v>7</v>
      </c>
      <c r="L73" s="55">
        <f t="shared" si="72"/>
        <v>22</v>
      </c>
      <c r="M73" s="50">
        <v>7</v>
      </c>
      <c r="N73" s="54">
        <v>7</v>
      </c>
      <c r="O73" s="54">
        <v>7</v>
      </c>
      <c r="P73" s="52">
        <f t="shared" si="73"/>
        <v>21</v>
      </c>
      <c r="Q73" s="37">
        <f t="shared" si="74"/>
        <v>21.5</v>
      </c>
      <c r="R73" s="77" t="str">
        <f>VLOOKUP(AC73,'Judging Data Entry - Digital'!$AC$2:$AD$6,2,FALSE)</f>
        <v> </v>
      </c>
      <c r="S73" s="66" t="s">
        <v>243</v>
      </c>
      <c r="U73" s="4" t="b">
        <f t="shared" si="75"/>
        <v>0</v>
      </c>
      <c r="V73" s="4">
        <f t="shared" si="76"/>
        <v>0</v>
      </c>
      <c r="W73" s="4" t="b">
        <f t="shared" si="77"/>
        <v>0</v>
      </c>
      <c r="X73" s="4">
        <f t="shared" si="78"/>
        <v>0</v>
      </c>
      <c r="Y73" s="4" t="b">
        <f t="shared" si="79"/>
        <v>0</v>
      </c>
      <c r="Z73" s="4">
        <f t="shared" si="80"/>
        <v>0</v>
      </c>
      <c r="AA73" s="4" t="b">
        <f t="shared" si="81"/>
        <v>0</v>
      </c>
      <c r="AB73" s="4">
        <f t="shared" si="82"/>
        <v>0</v>
      </c>
      <c r="AC73" s="4">
        <f t="shared" si="83"/>
        <v>0</v>
      </c>
      <c r="AE73" s="38">
        <f t="shared" si="84"/>
        <v>21.5</v>
      </c>
      <c r="AG73" s="39" t="str">
        <f t="shared" si="85"/>
        <v>Score: 21.5/30</v>
      </c>
      <c r="AH73" s="39">
        <f t="shared" si="86"/>
      </c>
      <c r="AI73" s="3" t="str">
        <f t="shared" si="87"/>
        <v>'Gainer's Gotta Go' by Dale Read
Score: 21.5/30
Judges Comments: main subject nice and sharp with good exposure, you can sense the message here, need more contrast and vibrancy</v>
      </c>
    </row>
    <row r="74" spans="1:35" ht="45.75" customHeight="1">
      <c r="A74" s="30">
        <f t="shared" si="88"/>
        <v>58</v>
      </c>
      <c r="B74" s="30" t="s">
        <v>24</v>
      </c>
      <c r="C74" s="71" t="s">
        <v>132</v>
      </c>
      <c r="D74" s="83" t="s">
        <v>44</v>
      </c>
      <c r="E74" s="50">
        <v>8.5</v>
      </c>
      <c r="F74" s="51">
        <v>8.5</v>
      </c>
      <c r="G74" s="51">
        <v>7.5</v>
      </c>
      <c r="H74" s="52">
        <f t="shared" si="71"/>
        <v>24.5</v>
      </c>
      <c r="I74" s="53">
        <v>8</v>
      </c>
      <c r="J74" s="54">
        <v>9</v>
      </c>
      <c r="K74" s="54">
        <v>8</v>
      </c>
      <c r="L74" s="55">
        <f t="shared" si="72"/>
        <v>25</v>
      </c>
      <c r="M74" s="50">
        <v>8</v>
      </c>
      <c r="N74" s="54">
        <v>9</v>
      </c>
      <c r="O74" s="54">
        <v>8</v>
      </c>
      <c r="P74" s="52">
        <f t="shared" si="73"/>
        <v>25</v>
      </c>
      <c r="Q74" s="37">
        <f t="shared" si="74"/>
        <v>24.833333333333332</v>
      </c>
      <c r="R74" s="77" t="str">
        <f>VLOOKUP(AC74,'Judging Data Entry - Digital'!$AC$2:$AD$6,2,FALSE)</f>
        <v>HM</v>
      </c>
      <c r="S74" s="66" t="s">
        <v>269</v>
      </c>
      <c r="U74" s="4" t="b">
        <f t="shared" si="75"/>
        <v>0</v>
      </c>
      <c r="V74" s="4">
        <f t="shared" si="76"/>
        <v>0</v>
      </c>
      <c r="W74" s="4" t="b">
        <f t="shared" si="77"/>
        <v>1</v>
      </c>
      <c r="X74" s="4">
        <f t="shared" si="78"/>
        <v>1</v>
      </c>
      <c r="Y74" s="4" t="b">
        <f t="shared" si="79"/>
        <v>0</v>
      </c>
      <c r="Z74" s="4">
        <f t="shared" si="80"/>
        <v>0</v>
      </c>
      <c r="AA74" s="4" t="b">
        <f t="shared" si="81"/>
        <v>0</v>
      </c>
      <c r="AB74" s="4">
        <f t="shared" si="82"/>
        <v>0</v>
      </c>
      <c r="AC74" s="4">
        <f t="shared" si="83"/>
        <v>3</v>
      </c>
      <c r="AE74" s="38">
        <f t="shared" si="84"/>
        <v>24.833333333333332</v>
      </c>
      <c r="AG74" s="39" t="str">
        <f t="shared" si="85"/>
        <v>Score: 24.8/30</v>
      </c>
      <c r="AH74" s="39" t="str">
        <f t="shared" si="86"/>
        <v>Honorable Mention</v>
      </c>
      <c r="AI74" s="3" t="str">
        <f t="shared" si="87"/>
        <v>'Gathering Gold' by May Haga
Score: 24.8/30
Honorable Mention
Judges Comments: great colors, fantastic capture, nice and sharp - hard to get these buggers this sharp, beautiful crop, needs a little more saturation (fussy judge #3)</v>
      </c>
    </row>
    <row r="75" spans="1:35" ht="45.75" customHeight="1">
      <c r="A75" s="30">
        <f t="shared" si="88"/>
        <v>59</v>
      </c>
      <c r="B75" s="30" t="s">
        <v>24</v>
      </c>
      <c r="C75" s="71" t="s">
        <v>133</v>
      </c>
      <c r="D75" s="83" t="s">
        <v>36</v>
      </c>
      <c r="E75" s="50">
        <v>6.5</v>
      </c>
      <c r="F75" s="51">
        <v>6</v>
      </c>
      <c r="G75" s="51">
        <v>7</v>
      </c>
      <c r="H75" s="52">
        <f aca="true" t="shared" si="89" ref="H75:H90">E75+F75+G75</f>
        <v>19.5</v>
      </c>
      <c r="I75" s="53">
        <v>6.5</v>
      </c>
      <c r="J75" s="54">
        <v>6.5</v>
      </c>
      <c r="K75" s="54">
        <v>7</v>
      </c>
      <c r="L75" s="55">
        <f aca="true" t="shared" si="90" ref="L75:L90">I75+J75+K75</f>
        <v>20</v>
      </c>
      <c r="M75" s="50">
        <v>7</v>
      </c>
      <c r="N75" s="54">
        <v>6</v>
      </c>
      <c r="O75" s="54">
        <v>7.5</v>
      </c>
      <c r="P75" s="52">
        <f aca="true" t="shared" si="91" ref="P75:P90">M75+N75+O75</f>
        <v>20.5</v>
      </c>
      <c r="Q75" s="37">
        <f aca="true" t="shared" si="92" ref="Q75:Q90">(H75+L75+P75)/3</f>
        <v>20</v>
      </c>
      <c r="R75" s="77" t="str">
        <f>VLOOKUP(AC75,'Judging Data Entry - Digital'!$AC$2:$AD$6,2,FALSE)</f>
        <v> </v>
      </c>
      <c r="S75" s="66" t="s">
        <v>221</v>
      </c>
      <c r="U75" s="4" t="b">
        <f t="shared" si="75"/>
        <v>0</v>
      </c>
      <c r="V75" s="4">
        <f aca="true" t="shared" si="93" ref="V75:V90">IF(U75=TRUE,1,0)</f>
        <v>0</v>
      </c>
      <c r="W75" s="4" t="b">
        <f aca="true" t="shared" si="94" ref="W75:W90">AND($U$59=0,Q75&gt;21.99)</f>
        <v>0</v>
      </c>
      <c r="X75" s="4">
        <f aca="true" t="shared" si="95" ref="X75:X90">IF(W75=TRUE,1,0)</f>
        <v>0</v>
      </c>
      <c r="Y75" s="4" t="b">
        <f t="shared" si="79"/>
        <v>0</v>
      </c>
      <c r="Z75" s="4">
        <f aca="true" t="shared" si="96" ref="Z75:Z90">IF(Y75=TRUE,2,0)</f>
        <v>0</v>
      </c>
      <c r="AA75" s="4" t="b">
        <f t="shared" si="81"/>
        <v>0</v>
      </c>
      <c r="AB75" s="4">
        <f aca="true" t="shared" si="97" ref="AB75:AB90">IF(AA75=TRUE,1,0)</f>
        <v>0</v>
      </c>
      <c r="AC75" s="4">
        <f aca="true" t="shared" si="98" ref="AC75:AC90">U75+(W75*2)+X75+Y75+Z75</f>
        <v>0</v>
      </c>
      <c r="AE75" s="38">
        <f aca="true" t="shared" si="99" ref="AE75:AE90">Q75</f>
        <v>20</v>
      </c>
      <c r="AG75" s="39" t="str">
        <f t="shared" si="85"/>
        <v>Score: 20/30</v>
      </c>
      <c r="AH75" s="39">
        <f t="shared" si="86"/>
      </c>
      <c r="AI75" s="3" t="str">
        <f t="shared" si="87"/>
        <v>'Gnome Suburb' by Helen Brown
Score: 20/30
Judges Comments: cool backyard subject, black background does not enhance, move the doorway to the side more (step to the right a bit)</v>
      </c>
    </row>
    <row r="76" spans="1:35" ht="45.75" customHeight="1">
      <c r="A76" s="30">
        <f t="shared" si="88"/>
        <v>60</v>
      </c>
      <c r="B76" s="30" t="s">
        <v>24</v>
      </c>
      <c r="C76" s="71" t="s">
        <v>134</v>
      </c>
      <c r="D76" s="83" t="s">
        <v>35</v>
      </c>
      <c r="E76" s="50">
        <v>7</v>
      </c>
      <c r="F76" s="51">
        <v>8</v>
      </c>
      <c r="G76" s="51">
        <v>7.5</v>
      </c>
      <c r="H76" s="52">
        <f t="shared" si="89"/>
        <v>22.5</v>
      </c>
      <c r="I76" s="53">
        <v>8</v>
      </c>
      <c r="J76" s="54">
        <v>7.5</v>
      </c>
      <c r="K76" s="54">
        <v>8</v>
      </c>
      <c r="L76" s="55">
        <f t="shared" si="90"/>
        <v>23.5</v>
      </c>
      <c r="M76" s="50">
        <v>7</v>
      </c>
      <c r="N76" s="54">
        <v>7.5</v>
      </c>
      <c r="O76" s="54">
        <v>7.5</v>
      </c>
      <c r="P76" s="52">
        <f t="shared" si="91"/>
        <v>22</v>
      </c>
      <c r="Q76" s="37">
        <f t="shared" si="92"/>
        <v>22.666666666666668</v>
      </c>
      <c r="R76" s="77" t="str">
        <f>VLOOKUP(AC76,'Judging Data Entry - Digital'!$AC$2:$AD$6,2,FALSE)</f>
        <v>HM</v>
      </c>
      <c r="S76" s="66" t="s">
        <v>244</v>
      </c>
      <c r="U76" s="4" t="b">
        <f t="shared" si="75"/>
        <v>0</v>
      </c>
      <c r="V76" s="4">
        <f t="shared" si="93"/>
        <v>0</v>
      </c>
      <c r="W76" s="4" t="b">
        <f t="shared" si="94"/>
        <v>1</v>
      </c>
      <c r="X76" s="4">
        <f t="shared" si="95"/>
        <v>1</v>
      </c>
      <c r="Y76" s="4" t="b">
        <f t="shared" si="79"/>
        <v>0</v>
      </c>
      <c r="Z76" s="4">
        <f t="shared" si="96"/>
        <v>0</v>
      </c>
      <c r="AA76" s="4" t="b">
        <f t="shared" si="81"/>
        <v>0</v>
      </c>
      <c r="AB76" s="4">
        <f t="shared" si="97"/>
        <v>0</v>
      </c>
      <c r="AC76" s="4">
        <f t="shared" si="98"/>
        <v>3</v>
      </c>
      <c r="AE76" s="38">
        <f t="shared" si="99"/>
        <v>22.666666666666668</v>
      </c>
      <c r="AG76" s="39" t="str">
        <f t="shared" si="85"/>
        <v>Score: 22.7/30</v>
      </c>
      <c r="AH76" s="39" t="str">
        <f t="shared" si="86"/>
        <v>Honorable Mention</v>
      </c>
      <c r="AI76" s="3" t="str">
        <f t="shared" si="87"/>
        <v>'Graceful Beauty' by Cathy Baerg
Score: 22.7/30
Honorable Mention
Judges Comments: love the placement of the 2 leaves, colors are great, details are phenomenal but need a little more depth of field and contrast</v>
      </c>
    </row>
    <row r="77" spans="1:35" ht="45.75" customHeight="1">
      <c r="A77" s="30">
        <f t="shared" si="88"/>
        <v>61</v>
      </c>
      <c r="B77" s="30" t="s">
        <v>24</v>
      </c>
      <c r="C77" s="71" t="s">
        <v>135</v>
      </c>
      <c r="D77" s="83" t="s">
        <v>45</v>
      </c>
      <c r="E77" s="50">
        <v>7</v>
      </c>
      <c r="F77" s="51">
        <v>7</v>
      </c>
      <c r="G77" s="51">
        <v>7</v>
      </c>
      <c r="H77" s="52">
        <f t="shared" si="89"/>
        <v>21</v>
      </c>
      <c r="I77" s="53">
        <v>6.5</v>
      </c>
      <c r="J77" s="54">
        <v>7</v>
      </c>
      <c r="K77" s="54">
        <v>7</v>
      </c>
      <c r="L77" s="55">
        <f t="shared" si="90"/>
        <v>20.5</v>
      </c>
      <c r="M77" s="50">
        <v>7.5</v>
      </c>
      <c r="N77" s="54">
        <v>7.5</v>
      </c>
      <c r="O77" s="54">
        <v>7.5</v>
      </c>
      <c r="P77" s="52">
        <f t="shared" si="91"/>
        <v>22.5</v>
      </c>
      <c r="Q77" s="37">
        <f t="shared" si="92"/>
        <v>21.333333333333332</v>
      </c>
      <c r="R77" s="77" t="str">
        <f>VLOOKUP(AC77,'Judging Data Entry - Digital'!$AC$2:$AD$6,2,FALSE)</f>
        <v> </v>
      </c>
      <c r="S77" s="66" t="s">
        <v>222</v>
      </c>
      <c r="U77" s="4" t="b">
        <f t="shared" si="75"/>
        <v>0</v>
      </c>
      <c r="V77" s="4">
        <f t="shared" si="93"/>
        <v>0</v>
      </c>
      <c r="W77" s="4" t="b">
        <f t="shared" si="94"/>
        <v>0</v>
      </c>
      <c r="X77" s="4">
        <f t="shared" si="95"/>
        <v>0</v>
      </c>
      <c r="Y77" s="4" t="b">
        <f t="shared" si="79"/>
        <v>0</v>
      </c>
      <c r="Z77" s="4">
        <f t="shared" si="96"/>
        <v>0</v>
      </c>
      <c r="AA77" s="4" t="b">
        <f t="shared" si="81"/>
        <v>0</v>
      </c>
      <c r="AB77" s="4">
        <f t="shared" si="97"/>
        <v>0</v>
      </c>
      <c r="AC77" s="4">
        <f t="shared" si="98"/>
        <v>0</v>
      </c>
      <c r="AE77" s="38">
        <f t="shared" si="99"/>
        <v>21.333333333333332</v>
      </c>
      <c r="AG77" s="39" t="str">
        <f t="shared" si="85"/>
        <v>Score: 21.3/30</v>
      </c>
      <c r="AH77" s="39">
        <f t="shared" si="86"/>
      </c>
      <c r="AI77" s="3" t="str">
        <f t="shared" si="87"/>
        <v>'It's Hammer Time' by Bas Hobson
Score: 21.3/30
Judges Comments: great title - works with the head being in rapid motion, foreground branch is distracting </v>
      </c>
    </row>
    <row r="78" spans="1:35" ht="45.75" customHeight="1">
      <c r="A78" s="30">
        <f t="shared" si="88"/>
        <v>62</v>
      </c>
      <c r="B78" s="30" t="s">
        <v>24</v>
      </c>
      <c r="C78" s="71" t="s">
        <v>136</v>
      </c>
      <c r="D78" s="83" t="s">
        <v>165</v>
      </c>
      <c r="E78" s="50">
        <v>7</v>
      </c>
      <c r="F78" s="51">
        <v>6.5</v>
      </c>
      <c r="G78" s="51">
        <v>7</v>
      </c>
      <c r="H78" s="52">
        <f t="shared" si="89"/>
        <v>20.5</v>
      </c>
      <c r="I78" s="53">
        <v>7</v>
      </c>
      <c r="J78" s="54">
        <v>7</v>
      </c>
      <c r="K78" s="54">
        <v>7</v>
      </c>
      <c r="L78" s="55">
        <f t="shared" si="90"/>
        <v>21</v>
      </c>
      <c r="M78" s="50">
        <v>7</v>
      </c>
      <c r="N78" s="54">
        <v>7</v>
      </c>
      <c r="O78" s="54">
        <v>7.5</v>
      </c>
      <c r="P78" s="52">
        <f t="shared" si="91"/>
        <v>21.5</v>
      </c>
      <c r="Q78" s="37">
        <f t="shared" si="92"/>
        <v>21</v>
      </c>
      <c r="R78" s="77" t="str">
        <f>VLOOKUP(AC78,'Judging Data Entry - Digital'!$AC$2:$AD$6,2,FALSE)</f>
        <v> </v>
      </c>
      <c r="S78" s="66" t="s">
        <v>223</v>
      </c>
      <c r="U78" s="4" t="b">
        <f t="shared" si="75"/>
        <v>0</v>
      </c>
      <c r="V78" s="4">
        <f t="shared" si="93"/>
        <v>0</v>
      </c>
      <c r="W78" s="4" t="b">
        <f t="shared" si="94"/>
        <v>0</v>
      </c>
      <c r="X78" s="4">
        <f t="shared" si="95"/>
        <v>0</v>
      </c>
      <c r="Y78" s="4" t="b">
        <f t="shared" si="79"/>
        <v>0</v>
      </c>
      <c r="Z78" s="4">
        <f t="shared" si="96"/>
        <v>0</v>
      </c>
      <c r="AA78" s="4" t="b">
        <f t="shared" si="81"/>
        <v>0</v>
      </c>
      <c r="AB78" s="4">
        <f t="shared" si="97"/>
        <v>0</v>
      </c>
      <c r="AC78" s="4">
        <f t="shared" si="98"/>
        <v>0</v>
      </c>
      <c r="AE78" s="38">
        <f t="shared" si="99"/>
        <v>21</v>
      </c>
      <c r="AG78" s="39" t="str">
        <f t="shared" si="85"/>
        <v>Score: 21/30</v>
      </c>
      <c r="AH78" s="39">
        <f t="shared" si="86"/>
      </c>
      <c r="AI78" s="3" t="str">
        <f t="shared" si="87"/>
        <v>'JM's Back Yard' by Richard Kerbes
Score: 21/30
Judges Comments: unique concept and interesting setup, trippin' kinda photo, exposure in the reflection is well done</v>
      </c>
    </row>
    <row r="79" spans="1:35" ht="45.75" customHeight="1">
      <c r="A79" s="30">
        <f t="shared" si="88"/>
        <v>63</v>
      </c>
      <c r="B79" s="30" t="s">
        <v>24</v>
      </c>
      <c r="C79" s="71" t="s">
        <v>137</v>
      </c>
      <c r="D79" s="83" t="s">
        <v>43</v>
      </c>
      <c r="E79" s="50">
        <v>7.5</v>
      </c>
      <c r="F79" s="51">
        <v>7.5</v>
      </c>
      <c r="G79" s="51">
        <v>7</v>
      </c>
      <c r="H79" s="52">
        <f t="shared" si="89"/>
        <v>22</v>
      </c>
      <c r="I79" s="53">
        <v>7</v>
      </c>
      <c r="J79" s="54">
        <v>8</v>
      </c>
      <c r="K79" s="54">
        <v>7.5</v>
      </c>
      <c r="L79" s="55">
        <f t="shared" si="90"/>
        <v>22.5</v>
      </c>
      <c r="M79" s="50">
        <v>7</v>
      </c>
      <c r="N79" s="54">
        <v>8</v>
      </c>
      <c r="O79" s="54">
        <v>7.5</v>
      </c>
      <c r="P79" s="52">
        <f t="shared" si="91"/>
        <v>22.5</v>
      </c>
      <c r="Q79" s="37">
        <f t="shared" si="92"/>
        <v>22.333333333333332</v>
      </c>
      <c r="R79" s="77" t="str">
        <f>VLOOKUP(AC79,'Judging Data Entry - Digital'!$AC$2:$AD$6,2,FALSE)</f>
        <v>HM</v>
      </c>
      <c r="S79" s="66" t="s">
        <v>270</v>
      </c>
      <c r="U79" s="4" t="b">
        <f t="shared" si="75"/>
        <v>0</v>
      </c>
      <c r="V79" s="4">
        <f t="shared" si="93"/>
        <v>0</v>
      </c>
      <c r="W79" s="4" t="b">
        <f t="shared" si="94"/>
        <v>1</v>
      </c>
      <c r="X79" s="4">
        <f t="shared" si="95"/>
        <v>1</v>
      </c>
      <c r="Y79" s="4" t="b">
        <f t="shared" si="79"/>
        <v>0</v>
      </c>
      <c r="Z79" s="4">
        <f t="shared" si="96"/>
        <v>0</v>
      </c>
      <c r="AA79" s="4" t="b">
        <f t="shared" si="81"/>
        <v>0</v>
      </c>
      <c r="AB79" s="4">
        <f t="shared" si="97"/>
        <v>0</v>
      </c>
      <c r="AC79" s="4">
        <f t="shared" si="98"/>
        <v>3</v>
      </c>
      <c r="AE79" s="38">
        <f t="shared" si="99"/>
        <v>22.333333333333332</v>
      </c>
      <c r="AG79" s="39" t="str">
        <f t="shared" si="85"/>
        <v>Score: 22.3/30</v>
      </c>
      <c r="AH79" s="39" t="str">
        <f t="shared" si="86"/>
        <v>Honorable Mention</v>
      </c>
      <c r="AI79" s="3" t="str">
        <f t="shared" si="87"/>
        <v>'Just throw it out back with the rest' by Bruce Guenter
Score: 22.3/30
Honorable Mention
Judges Comments: good title, main subjects nicely in focus, good composition with foreground and background, drama in the sky adds to the image</v>
      </c>
    </row>
    <row r="80" spans="1:35" ht="45.75" customHeight="1">
      <c r="A80" s="30">
        <f t="shared" si="88"/>
        <v>64</v>
      </c>
      <c r="B80" s="30" t="s">
        <v>24</v>
      </c>
      <c r="C80" s="71" t="s">
        <v>138</v>
      </c>
      <c r="D80" s="83" t="s">
        <v>47</v>
      </c>
      <c r="E80" s="50">
        <v>7</v>
      </c>
      <c r="F80" s="51">
        <v>7.5</v>
      </c>
      <c r="G80" s="51">
        <v>7</v>
      </c>
      <c r="H80" s="52">
        <f t="shared" si="89"/>
        <v>21.5</v>
      </c>
      <c r="I80" s="53">
        <v>6.5</v>
      </c>
      <c r="J80" s="54">
        <v>7.5</v>
      </c>
      <c r="K80" s="54">
        <v>7</v>
      </c>
      <c r="L80" s="55">
        <f t="shared" si="90"/>
        <v>21</v>
      </c>
      <c r="M80" s="50">
        <v>7</v>
      </c>
      <c r="N80" s="54">
        <v>8</v>
      </c>
      <c r="O80" s="54">
        <v>7</v>
      </c>
      <c r="P80" s="52">
        <f t="shared" si="91"/>
        <v>22</v>
      </c>
      <c r="Q80" s="37">
        <f t="shared" si="92"/>
        <v>21.5</v>
      </c>
      <c r="R80" s="77" t="str">
        <f>VLOOKUP(AC80,'Judging Data Entry - Digital'!$AC$2:$AD$6,2,FALSE)</f>
        <v> </v>
      </c>
      <c r="S80" s="66" t="s">
        <v>224</v>
      </c>
      <c r="U80" s="4" t="b">
        <f t="shared" si="75"/>
        <v>0</v>
      </c>
      <c r="V80" s="4">
        <f t="shared" si="93"/>
        <v>0</v>
      </c>
      <c r="W80" s="4" t="b">
        <f t="shared" si="94"/>
        <v>0</v>
      </c>
      <c r="X80" s="4">
        <f t="shared" si="95"/>
        <v>0</v>
      </c>
      <c r="Y80" s="4" t="b">
        <f t="shared" si="79"/>
        <v>0</v>
      </c>
      <c r="Z80" s="4">
        <f t="shared" si="96"/>
        <v>0</v>
      </c>
      <c r="AA80" s="4" t="b">
        <f t="shared" si="81"/>
        <v>0</v>
      </c>
      <c r="AB80" s="4">
        <f t="shared" si="97"/>
        <v>0</v>
      </c>
      <c r="AC80" s="4">
        <f t="shared" si="98"/>
        <v>0</v>
      </c>
      <c r="AE80" s="38">
        <f t="shared" si="99"/>
        <v>21.5</v>
      </c>
      <c r="AG80" s="39" t="str">
        <f t="shared" si="85"/>
        <v>Score: 21.5/30</v>
      </c>
      <c r="AH80" s="39">
        <f t="shared" si="86"/>
      </c>
      <c r="AI80" s="3" t="str">
        <f t="shared" si="87"/>
        <v>'Line them Up' by Philip McNeill
Score: 21.5/30
Judges Comments: nice "dirty shot" effect, fun subject</v>
      </c>
    </row>
    <row r="81" spans="1:35" ht="45.75" customHeight="1">
      <c r="A81" s="30">
        <f t="shared" si="88"/>
        <v>65</v>
      </c>
      <c r="B81" s="30" t="s">
        <v>24</v>
      </c>
      <c r="C81" s="71" t="s">
        <v>139</v>
      </c>
      <c r="D81" s="83" t="s">
        <v>46</v>
      </c>
      <c r="E81" s="50">
        <v>6.5</v>
      </c>
      <c r="F81" s="51">
        <v>7</v>
      </c>
      <c r="G81" s="51">
        <v>7</v>
      </c>
      <c r="H81" s="52">
        <f t="shared" si="89"/>
        <v>20.5</v>
      </c>
      <c r="I81" s="53">
        <v>6.5</v>
      </c>
      <c r="J81" s="54">
        <v>7.5</v>
      </c>
      <c r="K81" s="54">
        <v>7</v>
      </c>
      <c r="L81" s="55">
        <f t="shared" si="90"/>
        <v>21</v>
      </c>
      <c r="M81" s="50">
        <v>7.5</v>
      </c>
      <c r="N81" s="54">
        <v>7.5</v>
      </c>
      <c r="O81" s="54">
        <v>7</v>
      </c>
      <c r="P81" s="52">
        <f t="shared" si="91"/>
        <v>22</v>
      </c>
      <c r="Q81" s="37">
        <f t="shared" si="92"/>
        <v>21.166666666666668</v>
      </c>
      <c r="R81" s="77" t="str">
        <f>VLOOKUP(AC81,'Judging Data Entry - Digital'!$AC$2:$AD$6,2,FALSE)</f>
        <v> </v>
      </c>
      <c r="S81" s="66" t="s">
        <v>245</v>
      </c>
      <c r="U81" s="4" t="b">
        <f t="shared" si="75"/>
        <v>0</v>
      </c>
      <c r="V81" s="4">
        <f t="shared" si="93"/>
        <v>0</v>
      </c>
      <c r="W81" s="4" t="b">
        <f t="shared" si="94"/>
        <v>0</v>
      </c>
      <c r="X81" s="4">
        <f t="shared" si="95"/>
        <v>0</v>
      </c>
      <c r="Y81" s="4" t="b">
        <f t="shared" si="79"/>
        <v>0</v>
      </c>
      <c r="Z81" s="4">
        <f t="shared" si="96"/>
        <v>0</v>
      </c>
      <c r="AA81" s="4" t="b">
        <f t="shared" si="81"/>
        <v>0</v>
      </c>
      <c r="AB81" s="4">
        <f t="shared" si="97"/>
        <v>0</v>
      </c>
      <c r="AC81" s="4">
        <f t="shared" si="98"/>
        <v>0</v>
      </c>
      <c r="AE81" s="38">
        <f t="shared" si="99"/>
        <v>21.166666666666668</v>
      </c>
      <c r="AG81" s="39" t="str">
        <f t="shared" si="85"/>
        <v>Score: 21.2/30</v>
      </c>
      <c r="AH81" s="39">
        <f t="shared" si="86"/>
      </c>
      <c r="AI81" s="3" t="str">
        <f t="shared" si="87"/>
        <v>'Lunch Time' by Bruce Johnson
Score: 21.2/30
Judges Comments: love the angle this was shot from, maybe a little more depth of field - or not, crop out top left corner &amp; remove blade of grass in front of face</v>
      </c>
    </row>
    <row r="82" spans="1:35" ht="45.75" customHeight="1">
      <c r="A82" s="30">
        <f t="shared" si="88"/>
        <v>66</v>
      </c>
      <c r="B82" s="30" t="s">
        <v>24</v>
      </c>
      <c r="C82" s="71" t="s">
        <v>140</v>
      </c>
      <c r="D82" s="83" t="s">
        <v>77</v>
      </c>
      <c r="E82" s="50">
        <v>7.5</v>
      </c>
      <c r="F82" s="51">
        <v>7.5</v>
      </c>
      <c r="G82" s="51">
        <v>7.5</v>
      </c>
      <c r="H82" s="52">
        <f t="shared" si="89"/>
        <v>22.5</v>
      </c>
      <c r="I82" s="53">
        <v>7.5</v>
      </c>
      <c r="J82" s="54">
        <v>7.5</v>
      </c>
      <c r="K82" s="54">
        <v>7.5</v>
      </c>
      <c r="L82" s="55">
        <f t="shared" si="90"/>
        <v>22.5</v>
      </c>
      <c r="M82" s="50">
        <v>7.5</v>
      </c>
      <c r="N82" s="54">
        <v>7.5</v>
      </c>
      <c r="O82" s="54">
        <v>7.5</v>
      </c>
      <c r="P82" s="52">
        <f t="shared" si="91"/>
        <v>22.5</v>
      </c>
      <c r="Q82" s="37">
        <f t="shared" si="92"/>
        <v>22.5</v>
      </c>
      <c r="R82" s="77" t="str">
        <f>VLOOKUP(AC82,'Judging Data Entry - Digital'!$AC$2:$AD$6,2,FALSE)</f>
        <v>HM</v>
      </c>
      <c r="S82" s="66" t="s">
        <v>225</v>
      </c>
      <c r="U82" s="4" t="b">
        <f t="shared" si="75"/>
        <v>0</v>
      </c>
      <c r="V82" s="4">
        <f t="shared" si="93"/>
        <v>0</v>
      </c>
      <c r="W82" s="4" t="b">
        <f t="shared" si="94"/>
        <v>1</v>
      </c>
      <c r="X82" s="4">
        <f t="shared" si="95"/>
        <v>1</v>
      </c>
      <c r="Y82" s="4" t="b">
        <f t="shared" si="79"/>
        <v>0</v>
      </c>
      <c r="Z82" s="4">
        <f t="shared" si="96"/>
        <v>0</v>
      </c>
      <c r="AA82" s="4" t="b">
        <f t="shared" si="81"/>
        <v>0</v>
      </c>
      <c r="AB82" s="4">
        <f t="shared" si="97"/>
        <v>0</v>
      </c>
      <c r="AC82" s="4">
        <f t="shared" si="98"/>
        <v>3</v>
      </c>
      <c r="AE82" s="38">
        <f t="shared" si="99"/>
        <v>22.5</v>
      </c>
      <c r="AG82" s="39" t="str">
        <f t="shared" si="85"/>
        <v>Score: 22.5/30</v>
      </c>
      <c r="AH82" s="39" t="str">
        <f t="shared" si="86"/>
        <v>Honorable Mention</v>
      </c>
      <c r="AI82" s="3" t="str">
        <f t="shared" si="87"/>
        <v>'May the Phlox be with You' by Gerald Hammerling
Score: 22.5/30
Honorable Mention
Judges Comments: nice to see all the blossoms within the frame, good detail and colors</v>
      </c>
    </row>
    <row r="83" spans="1:35" ht="45.75" customHeight="1">
      <c r="A83" s="30">
        <f t="shared" si="88"/>
        <v>67</v>
      </c>
      <c r="B83" s="30" t="s">
        <v>24</v>
      </c>
      <c r="C83" s="71" t="s">
        <v>141</v>
      </c>
      <c r="D83" s="83" t="s">
        <v>33</v>
      </c>
      <c r="E83" s="50">
        <v>7.5</v>
      </c>
      <c r="F83" s="51">
        <v>7.5</v>
      </c>
      <c r="G83" s="51">
        <v>7</v>
      </c>
      <c r="H83" s="52">
        <f t="shared" si="89"/>
        <v>22</v>
      </c>
      <c r="I83" s="53">
        <v>7</v>
      </c>
      <c r="J83" s="54">
        <v>7.5</v>
      </c>
      <c r="K83" s="54">
        <v>7</v>
      </c>
      <c r="L83" s="55">
        <f t="shared" si="90"/>
        <v>21.5</v>
      </c>
      <c r="M83" s="50">
        <v>7</v>
      </c>
      <c r="N83" s="54">
        <v>7.5</v>
      </c>
      <c r="O83" s="54">
        <v>7</v>
      </c>
      <c r="P83" s="52">
        <f t="shared" si="91"/>
        <v>21.5</v>
      </c>
      <c r="Q83" s="37">
        <f t="shared" si="92"/>
        <v>21.666666666666668</v>
      </c>
      <c r="R83" s="77" t="str">
        <f>VLOOKUP(AC83,'Judging Data Entry - Digital'!$AC$2:$AD$6,2,FALSE)</f>
        <v> </v>
      </c>
      <c r="S83" s="66" t="s">
        <v>271</v>
      </c>
      <c r="U83" s="4" t="b">
        <f t="shared" si="75"/>
        <v>0</v>
      </c>
      <c r="V83" s="4">
        <f t="shared" si="93"/>
        <v>0</v>
      </c>
      <c r="W83" s="4" t="b">
        <f t="shared" si="94"/>
        <v>0</v>
      </c>
      <c r="X83" s="4">
        <f t="shared" si="95"/>
        <v>0</v>
      </c>
      <c r="Y83" s="4" t="b">
        <f t="shared" si="79"/>
        <v>0</v>
      </c>
      <c r="Z83" s="4">
        <f t="shared" si="96"/>
        <v>0</v>
      </c>
      <c r="AA83" s="4" t="b">
        <f t="shared" si="81"/>
        <v>0</v>
      </c>
      <c r="AB83" s="4">
        <f t="shared" si="97"/>
        <v>0</v>
      </c>
      <c r="AC83" s="4">
        <f t="shared" si="98"/>
        <v>0</v>
      </c>
      <c r="AE83" s="38">
        <f t="shared" si="99"/>
        <v>21.666666666666668</v>
      </c>
      <c r="AG83" s="39" t="str">
        <f t="shared" si="85"/>
        <v>Score: 21.7/30</v>
      </c>
      <c r="AH83" s="39">
        <f t="shared" si="86"/>
      </c>
      <c r="AI83" s="3" t="str">
        <f t="shared" si="87"/>
        <v>'Missed The Net' by Jenita Abramson
Score: 21.7/30
Judges Comments: we like the crop and perspective, sky needs more blue</v>
      </c>
    </row>
    <row r="84" spans="1:35" ht="45.75" customHeight="1">
      <c r="A84" s="30">
        <f t="shared" si="88"/>
        <v>68</v>
      </c>
      <c r="B84" s="30" t="s">
        <v>24</v>
      </c>
      <c r="C84" s="71" t="s">
        <v>142</v>
      </c>
      <c r="D84" s="83" t="s">
        <v>164</v>
      </c>
      <c r="E84" s="50">
        <v>8</v>
      </c>
      <c r="F84" s="51">
        <v>8</v>
      </c>
      <c r="G84" s="51">
        <v>7.5</v>
      </c>
      <c r="H84" s="52">
        <f t="shared" si="89"/>
        <v>23.5</v>
      </c>
      <c r="I84" s="53">
        <v>8</v>
      </c>
      <c r="J84" s="54">
        <v>8.5</v>
      </c>
      <c r="K84" s="54">
        <v>8</v>
      </c>
      <c r="L84" s="55">
        <f t="shared" si="90"/>
        <v>24.5</v>
      </c>
      <c r="M84" s="50">
        <v>8</v>
      </c>
      <c r="N84" s="54">
        <v>8.5</v>
      </c>
      <c r="O84" s="54">
        <v>8</v>
      </c>
      <c r="P84" s="52">
        <f t="shared" si="91"/>
        <v>24.5</v>
      </c>
      <c r="Q84" s="37">
        <f t="shared" si="92"/>
        <v>24.166666666666668</v>
      </c>
      <c r="R84" s="77" t="str">
        <f>VLOOKUP(AC84,'Judging Data Entry - Digital'!$AC$2:$AD$6,2,FALSE)</f>
        <v>HM</v>
      </c>
      <c r="S84" s="66" t="s">
        <v>246</v>
      </c>
      <c r="U84" s="4" t="b">
        <f t="shared" si="75"/>
        <v>0</v>
      </c>
      <c r="V84" s="4">
        <f t="shared" si="93"/>
        <v>0</v>
      </c>
      <c r="W84" s="4" t="b">
        <f t="shared" si="94"/>
        <v>1</v>
      </c>
      <c r="X84" s="4">
        <f t="shared" si="95"/>
        <v>1</v>
      </c>
      <c r="Y84" s="4" t="b">
        <f t="shared" si="79"/>
        <v>0</v>
      </c>
      <c r="Z84" s="4">
        <f t="shared" si="96"/>
        <v>0</v>
      </c>
      <c r="AA84" s="4" t="b">
        <f t="shared" si="81"/>
        <v>0</v>
      </c>
      <c r="AB84" s="4">
        <f t="shared" si="97"/>
        <v>0</v>
      </c>
      <c r="AC84" s="4">
        <f t="shared" si="98"/>
        <v>3</v>
      </c>
      <c r="AE84" s="38">
        <f t="shared" si="99"/>
        <v>24.166666666666668</v>
      </c>
      <c r="AG84" s="39" t="str">
        <f t="shared" si="85"/>
        <v>Score: 24.2/30</v>
      </c>
      <c r="AH84" s="39" t="str">
        <f t="shared" si="86"/>
        <v>Honorable Mention</v>
      </c>
      <c r="AI84" s="3" t="str">
        <f t="shared" si="87"/>
        <v>'My Three Buds' by Howard Brown
Score: 24.2/30
Honorable Mention
Judges Comments: good title, great detail, beautiful color and composition</v>
      </c>
    </row>
    <row r="85" spans="1:35" ht="45.75" customHeight="1">
      <c r="A85" s="30">
        <f t="shared" si="88"/>
        <v>69</v>
      </c>
      <c r="B85" s="30" t="s">
        <v>24</v>
      </c>
      <c r="C85" s="71" t="s">
        <v>143</v>
      </c>
      <c r="D85" s="83" t="s">
        <v>32</v>
      </c>
      <c r="E85" s="50">
        <v>7</v>
      </c>
      <c r="F85" s="51">
        <v>7</v>
      </c>
      <c r="G85" s="51">
        <v>7</v>
      </c>
      <c r="H85" s="52">
        <f t="shared" si="89"/>
        <v>21</v>
      </c>
      <c r="I85" s="53">
        <v>7</v>
      </c>
      <c r="J85" s="54">
        <v>7</v>
      </c>
      <c r="K85" s="54">
        <v>7</v>
      </c>
      <c r="L85" s="55">
        <f t="shared" si="90"/>
        <v>21</v>
      </c>
      <c r="M85" s="50">
        <v>7</v>
      </c>
      <c r="N85" s="54">
        <v>7.5</v>
      </c>
      <c r="O85" s="54">
        <v>7</v>
      </c>
      <c r="P85" s="52">
        <f t="shared" si="91"/>
        <v>21.5</v>
      </c>
      <c r="Q85" s="37">
        <f t="shared" si="92"/>
        <v>21.166666666666668</v>
      </c>
      <c r="R85" s="77" t="str">
        <f>VLOOKUP(AC85,'Judging Data Entry - Digital'!$AC$2:$AD$6,2,FALSE)</f>
        <v> </v>
      </c>
      <c r="S85" s="66" t="s">
        <v>272</v>
      </c>
      <c r="U85" s="4" t="b">
        <f t="shared" si="75"/>
        <v>0</v>
      </c>
      <c r="V85" s="4">
        <f t="shared" si="93"/>
        <v>0</v>
      </c>
      <c r="W85" s="4" t="b">
        <f t="shared" si="94"/>
        <v>0</v>
      </c>
      <c r="X85" s="4">
        <f t="shared" si="95"/>
        <v>0</v>
      </c>
      <c r="Y85" s="4" t="b">
        <f t="shared" si="79"/>
        <v>0</v>
      </c>
      <c r="Z85" s="4">
        <f t="shared" si="96"/>
        <v>0</v>
      </c>
      <c r="AA85" s="4" t="b">
        <f t="shared" si="81"/>
        <v>0</v>
      </c>
      <c r="AB85" s="4">
        <f t="shared" si="97"/>
        <v>0</v>
      </c>
      <c r="AC85" s="4">
        <f t="shared" si="98"/>
        <v>0</v>
      </c>
      <c r="AE85" s="38">
        <f t="shared" si="99"/>
        <v>21.166666666666668</v>
      </c>
      <c r="AG85" s="39" t="str">
        <f t="shared" si="85"/>
        <v>Score: 21.2/30</v>
      </c>
      <c r="AH85" s="39">
        <f t="shared" si="86"/>
      </c>
      <c r="AI85" s="3" t="str">
        <f t="shared" si="87"/>
        <v>'Nan's Watering Can' by Hilda Noton
Score: 21.2/30
Judges Comments: title helps, good capture of an ordinary subject, lighting is a little flat</v>
      </c>
    </row>
    <row r="86" spans="1:35" ht="45.75" customHeight="1">
      <c r="A86" s="30">
        <f t="shared" si="88"/>
        <v>70</v>
      </c>
      <c r="B86" s="30" t="s">
        <v>24</v>
      </c>
      <c r="C86" s="71" t="s">
        <v>144</v>
      </c>
      <c r="D86" s="83" t="s">
        <v>39</v>
      </c>
      <c r="E86" s="50">
        <v>7</v>
      </c>
      <c r="F86" s="51">
        <v>7.5</v>
      </c>
      <c r="G86" s="51">
        <v>7.5</v>
      </c>
      <c r="H86" s="52">
        <f t="shared" si="89"/>
        <v>22</v>
      </c>
      <c r="I86" s="53">
        <v>8</v>
      </c>
      <c r="J86" s="54">
        <v>8</v>
      </c>
      <c r="K86" s="54">
        <v>8</v>
      </c>
      <c r="L86" s="55">
        <f t="shared" si="90"/>
        <v>24</v>
      </c>
      <c r="M86" s="50">
        <v>7</v>
      </c>
      <c r="N86" s="54">
        <v>7.5</v>
      </c>
      <c r="O86" s="54">
        <v>7.5</v>
      </c>
      <c r="P86" s="52">
        <f t="shared" si="91"/>
        <v>22</v>
      </c>
      <c r="Q86" s="37">
        <f t="shared" si="92"/>
        <v>22.666666666666668</v>
      </c>
      <c r="R86" s="77" t="str">
        <f>VLOOKUP(AC86,'Judging Data Entry - Digital'!$AC$2:$AD$6,2,FALSE)</f>
        <v>HM</v>
      </c>
      <c r="S86" s="66" t="s">
        <v>226</v>
      </c>
      <c r="U86" s="4" t="b">
        <f t="shared" si="75"/>
        <v>0</v>
      </c>
      <c r="V86" s="4">
        <f t="shared" si="93"/>
        <v>0</v>
      </c>
      <c r="W86" s="4" t="b">
        <f t="shared" si="94"/>
        <v>1</v>
      </c>
      <c r="X86" s="4">
        <f t="shared" si="95"/>
        <v>1</v>
      </c>
      <c r="Y86" s="4" t="b">
        <f t="shared" si="79"/>
        <v>0</v>
      </c>
      <c r="Z86" s="4">
        <f t="shared" si="96"/>
        <v>0</v>
      </c>
      <c r="AA86" s="4" t="b">
        <f t="shared" si="81"/>
        <v>0</v>
      </c>
      <c r="AB86" s="4">
        <f t="shared" si="97"/>
        <v>0</v>
      </c>
      <c r="AC86" s="4">
        <f t="shared" si="98"/>
        <v>3</v>
      </c>
      <c r="AE86" s="38">
        <f t="shared" si="99"/>
        <v>22.666666666666668</v>
      </c>
      <c r="AG86" s="39" t="str">
        <f t="shared" si="85"/>
        <v>Score: 22.7/30</v>
      </c>
      <c r="AH86" s="39" t="str">
        <f t="shared" si="86"/>
        <v>Honorable Mention</v>
      </c>
      <c r="AI86" s="3" t="str">
        <f t="shared" si="87"/>
        <v>'Not Quite Symmetrical' by Bill Compton
Score: 22.7/30
Honorable Mention
Judges Comments: very interesting image, nice symmetry with great leading lines, nice and sharp throughout</v>
      </c>
    </row>
    <row r="87" spans="1:35" ht="45.75" customHeight="1">
      <c r="A87" s="30">
        <f t="shared" si="88"/>
        <v>71</v>
      </c>
      <c r="B87" s="30" t="s">
        <v>24</v>
      </c>
      <c r="C87" s="71" t="s">
        <v>145</v>
      </c>
      <c r="D87" s="83" t="s">
        <v>53</v>
      </c>
      <c r="E87" s="50">
        <v>8</v>
      </c>
      <c r="F87" s="51">
        <v>7.5</v>
      </c>
      <c r="G87" s="51">
        <v>7</v>
      </c>
      <c r="H87" s="52">
        <f t="shared" si="89"/>
        <v>22.5</v>
      </c>
      <c r="I87" s="53">
        <v>8</v>
      </c>
      <c r="J87" s="54">
        <v>7.5</v>
      </c>
      <c r="K87" s="54">
        <v>7</v>
      </c>
      <c r="L87" s="55">
        <f t="shared" si="90"/>
        <v>22.5</v>
      </c>
      <c r="M87" s="50">
        <v>7</v>
      </c>
      <c r="N87" s="54">
        <v>8</v>
      </c>
      <c r="O87" s="54">
        <v>7</v>
      </c>
      <c r="P87" s="52">
        <f t="shared" si="91"/>
        <v>22</v>
      </c>
      <c r="Q87" s="37">
        <f t="shared" si="92"/>
        <v>22.333333333333332</v>
      </c>
      <c r="R87" s="77" t="str">
        <f>VLOOKUP(AC87,'Judging Data Entry - Digital'!$AC$2:$AD$6,2,FALSE)</f>
        <v>HM</v>
      </c>
      <c r="S87" s="66" t="s">
        <v>273</v>
      </c>
      <c r="U87" s="4" t="b">
        <f t="shared" si="75"/>
        <v>0</v>
      </c>
      <c r="V87" s="4">
        <f>IF(U87=TRUE,1,0)</f>
        <v>0</v>
      </c>
      <c r="W87" s="4" t="b">
        <f>AND($U$59=0,Q87&gt;21.99)</f>
        <v>1</v>
      </c>
      <c r="X87" s="4">
        <f>IF(W87=TRUE,1,0)</f>
        <v>1</v>
      </c>
      <c r="Y87" s="4" t="b">
        <f t="shared" si="79"/>
        <v>0</v>
      </c>
      <c r="Z87" s="4">
        <f>IF(Y87=TRUE,2,0)</f>
        <v>0</v>
      </c>
      <c r="AA87" s="4" t="b">
        <f t="shared" si="81"/>
        <v>0</v>
      </c>
      <c r="AB87" s="4">
        <f>IF(AA87=TRUE,1,0)</f>
        <v>0</v>
      </c>
      <c r="AC87" s="4">
        <f>U87+(W87*2)+X87+Y87+Z87</f>
        <v>3</v>
      </c>
      <c r="AE87" s="38">
        <f t="shared" si="99"/>
        <v>22.333333333333332</v>
      </c>
      <c r="AG87" s="39" t="str">
        <f>CONCATENATE("Score: ",ROUND(Q87,1),"/30")</f>
        <v>Score: 22.3/30</v>
      </c>
      <c r="AH87" s="39" t="str">
        <f>IF(R87="HM","Honorable Mention",IF(R87="PM","Print of the Month",""))</f>
        <v>Honorable Mention</v>
      </c>
      <c r="AI87" s="3" t="str">
        <f>CONCATENATE("'",C87,"'"," by ",D87,CHAR(10),AG87,CHAR(10),AH87,CHAR(10),"Judges Comments: ",S87)</f>
        <v>'November' by Gordon Sukut
Score: 22.3/30
Honorable Mention
Judges Comments: nice colors, lots of elements help to create an attractive image</v>
      </c>
    </row>
    <row r="88" spans="1:35" ht="45.75" customHeight="1">
      <c r="A88" s="30">
        <f t="shared" si="88"/>
        <v>72</v>
      </c>
      <c r="B88" s="30" t="s">
        <v>24</v>
      </c>
      <c r="C88" s="71" t="s">
        <v>146</v>
      </c>
      <c r="D88" s="83" t="s">
        <v>63</v>
      </c>
      <c r="E88" s="50">
        <v>7.5</v>
      </c>
      <c r="F88" s="51">
        <v>7.5</v>
      </c>
      <c r="G88" s="51">
        <v>7</v>
      </c>
      <c r="H88" s="52">
        <f t="shared" si="89"/>
        <v>22</v>
      </c>
      <c r="I88" s="53">
        <v>7.5</v>
      </c>
      <c r="J88" s="54">
        <v>8</v>
      </c>
      <c r="K88" s="54">
        <v>7</v>
      </c>
      <c r="L88" s="55">
        <f t="shared" si="90"/>
        <v>22.5</v>
      </c>
      <c r="M88" s="50">
        <v>7</v>
      </c>
      <c r="N88" s="54">
        <v>8</v>
      </c>
      <c r="O88" s="54">
        <v>7</v>
      </c>
      <c r="P88" s="52">
        <f t="shared" si="91"/>
        <v>22</v>
      </c>
      <c r="Q88" s="37">
        <f t="shared" si="92"/>
        <v>22.166666666666668</v>
      </c>
      <c r="R88" s="77" t="str">
        <f>VLOOKUP(AC88,'Judging Data Entry - Digital'!$AC$2:$AD$6,2,FALSE)</f>
        <v>HM</v>
      </c>
      <c r="S88" s="66" t="s">
        <v>247</v>
      </c>
      <c r="U88" s="4" t="b">
        <f t="shared" si="75"/>
        <v>0</v>
      </c>
      <c r="V88" s="4">
        <f t="shared" si="93"/>
        <v>0</v>
      </c>
      <c r="W88" s="4" t="b">
        <f t="shared" si="94"/>
        <v>1</v>
      </c>
      <c r="X88" s="4">
        <f t="shared" si="95"/>
        <v>1</v>
      </c>
      <c r="Y88" s="4" t="b">
        <f t="shared" si="79"/>
        <v>0</v>
      </c>
      <c r="Z88" s="4">
        <f t="shared" si="96"/>
        <v>0</v>
      </c>
      <c r="AA88" s="4" t="b">
        <f t="shared" si="81"/>
        <v>0</v>
      </c>
      <c r="AB88" s="4">
        <f t="shared" si="97"/>
        <v>0</v>
      </c>
      <c r="AC88" s="4">
        <f t="shared" si="98"/>
        <v>3</v>
      </c>
      <c r="AE88" s="38">
        <f t="shared" si="99"/>
        <v>22.166666666666668</v>
      </c>
      <c r="AG88" s="39" t="str">
        <f t="shared" si="85"/>
        <v>Score: 22.2/30</v>
      </c>
      <c r="AH88" s="39" t="str">
        <f t="shared" si="86"/>
        <v>Honorable Mention</v>
      </c>
      <c r="AI88" s="3" t="str">
        <f t="shared" si="87"/>
        <v>'One Twig at a Time' by Bob Anderson
Score: 22.2/30
Honorable Mention
Judges Comments: awesome moment capture, well suited title, hard to improve on this image</v>
      </c>
    </row>
    <row r="89" spans="1:35" ht="45.75" customHeight="1">
      <c r="A89" s="30">
        <f t="shared" si="88"/>
        <v>73</v>
      </c>
      <c r="B89" s="30" t="s">
        <v>24</v>
      </c>
      <c r="C89" s="71" t="s">
        <v>147</v>
      </c>
      <c r="D89" s="83" t="s">
        <v>50</v>
      </c>
      <c r="E89" s="50">
        <v>8.5</v>
      </c>
      <c r="F89" s="51">
        <v>7.5</v>
      </c>
      <c r="G89" s="51">
        <v>7.5</v>
      </c>
      <c r="H89" s="52">
        <f t="shared" si="89"/>
        <v>23.5</v>
      </c>
      <c r="I89" s="53">
        <v>8.5</v>
      </c>
      <c r="J89" s="54">
        <v>8</v>
      </c>
      <c r="K89" s="54">
        <v>8</v>
      </c>
      <c r="L89" s="55">
        <f t="shared" si="90"/>
        <v>24.5</v>
      </c>
      <c r="M89" s="50">
        <v>7.5</v>
      </c>
      <c r="N89" s="54">
        <v>7.5</v>
      </c>
      <c r="O89" s="54">
        <v>7.5</v>
      </c>
      <c r="P89" s="52">
        <f t="shared" si="91"/>
        <v>22.5</v>
      </c>
      <c r="Q89" s="37">
        <f t="shared" si="92"/>
        <v>23.5</v>
      </c>
      <c r="R89" s="77" t="str">
        <f>VLOOKUP(AC89,'Judging Data Entry - Digital'!$AC$2:$AD$6,2,FALSE)</f>
        <v>HM</v>
      </c>
      <c r="S89" s="66" t="s">
        <v>248</v>
      </c>
      <c r="U89" s="4" t="b">
        <f t="shared" si="75"/>
        <v>0</v>
      </c>
      <c r="V89" s="4">
        <f t="shared" si="93"/>
        <v>0</v>
      </c>
      <c r="W89" s="4" t="b">
        <f t="shared" si="94"/>
        <v>1</v>
      </c>
      <c r="X89" s="4">
        <f t="shared" si="95"/>
        <v>1</v>
      </c>
      <c r="Y89" s="4" t="b">
        <f t="shared" si="79"/>
        <v>0</v>
      </c>
      <c r="Z89" s="4">
        <f t="shared" si="96"/>
        <v>0</v>
      </c>
      <c r="AA89" s="4" t="b">
        <f t="shared" si="81"/>
        <v>0</v>
      </c>
      <c r="AB89" s="4">
        <f t="shared" si="97"/>
        <v>0</v>
      </c>
      <c r="AC89" s="4">
        <f t="shared" si="98"/>
        <v>3</v>
      </c>
      <c r="AE89" s="38">
        <f t="shared" si="99"/>
        <v>23.5</v>
      </c>
      <c r="AG89" s="39" t="str">
        <f t="shared" si="85"/>
        <v>Score: 23.5/30</v>
      </c>
      <c r="AH89" s="39" t="str">
        <f t="shared" si="86"/>
        <v>Honorable Mention</v>
      </c>
      <c r="AI89" s="3" t="str">
        <f t="shared" si="87"/>
        <v>'Peek A Boo' by Doris Santha
Score: 23.5/30
Honorable Mention
Judges Comments: good title, good focus on the subject, nice fun picture, great colors, nice composition and crop</v>
      </c>
    </row>
    <row r="90" spans="1:35" ht="45.75" customHeight="1">
      <c r="A90" s="30">
        <f t="shared" si="88"/>
        <v>74</v>
      </c>
      <c r="B90" s="30" t="s">
        <v>24</v>
      </c>
      <c r="C90" s="71" t="s">
        <v>148</v>
      </c>
      <c r="D90" s="83" t="s">
        <v>83</v>
      </c>
      <c r="E90" s="50">
        <v>7.5</v>
      </c>
      <c r="F90" s="51">
        <v>7.5</v>
      </c>
      <c r="G90" s="51">
        <v>7</v>
      </c>
      <c r="H90" s="52">
        <f t="shared" si="89"/>
        <v>22</v>
      </c>
      <c r="I90" s="53">
        <v>8</v>
      </c>
      <c r="J90" s="54">
        <v>7</v>
      </c>
      <c r="K90" s="54">
        <v>7</v>
      </c>
      <c r="L90" s="55">
        <f t="shared" si="90"/>
        <v>22</v>
      </c>
      <c r="M90" s="50">
        <v>7</v>
      </c>
      <c r="N90" s="54">
        <v>7.5</v>
      </c>
      <c r="O90" s="54">
        <v>7</v>
      </c>
      <c r="P90" s="52">
        <f t="shared" si="91"/>
        <v>21.5</v>
      </c>
      <c r="Q90" s="37">
        <f t="shared" si="92"/>
        <v>21.833333333333332</v>
      </c>
      <c r="R90" s="77" t="str">
        <f>VLOOKUP(AC90,'Judging Data Entry - Digital'!$AC$2:$AD$6,2,FALSE)</f>
        <v> </v>
      </c>
      <c r="S90" s="66" t="s">
        <v>227</v>
      </c>
      <c r="U90" s="4" t="b">
        <f t="shared" si="75"/>
        <v>0</v>
      </c>
      <c r="V90" s="4">
        <f t="shared" si="93"/>
        <v>0</v>
      </c>
      <c r="W90" s="4" t="b">
        <f t="shared" si="94"/>
        <v>0</v>
      </c>
      <c r="X90" s="4">
        <f t="shared" si="95"/>
        <v>0</v>
      </c>
      <c r="Y90" s="4" t="b">
        <f t="shared" si="79"/>
        <v>0</v>
      </c>
      <c r="Z90" s="4">
        <f t="shared" si="96"/>
        <v>0</v>
      </c>
      <c r="AA90" s="4" t="b">
        <f t="shared" si="81"/>
        <v>0</v>
      </c>
      <c r="AB90" s="4">
        <f t="shared" si="97"/>
        <v>0</v>
      </c>
      <c r="AC90" s="4">
        <f t="shared" si="98"/>
        <v>0</v>
      </c>
      <c r="AE90" s="38">
        <f t="shared" si="99"/>
        <v>21.833333333333332</v>
      </c>
      <c r="AG90" s="39" t="str">
        <f t="shared" si="85"/>
        <v>Score: 21.8/30</v>
      </c>
      <c r="AH90" s="39">
        <f t="shared" si="86"/>
      </c>
      <c r="AI90" s="3" t="str">
        <f t="shared" si="87"/>
        <v>'Sun Kissed' by Lorilee Guenter
Score: 21.8/30
Judges Comments: good composition with the 3's, could use a little more saturation or contrast or blacks, good texture on the top</v>
      </c>
    </row>
    <row r="91" spans="1:35" ht="45.75" customHeight="1">
      <c r="A91" s="30">
        <f t="shared" si="88"/>
        <v>75</v>
      </c>
      <c r="B91" s="30" t="s">
        <v>24</v>
      </c>
      <c r="C91" s="71" t="s">
        <v>149</v>
      </c>
      <c r="D91" s="83" t="s">
        <v>34</v>
      </c>
      <c r="E91" s="50">
        <v>7.5</v>
      </c>
      <c r="F91" s="51">
        <v>7</v>
      </c>
      <c r="G91" s="51">
        <v>7.5</v>
      </c>
      <c r="H91" s="52">
        <f aca="true" t="shared" si="100" ref="H91:H96">E91+F91+G91</f>
        <v>22</v>
      </c>
      <c r="I91" s="53">
        <v>8.5</v>
      </c>
      <c r="J91" s="54">
        <v>7</v>
      </c>
      <c r="K91" s="54">
        <v>7.5</v>
      </c>
      <c r="L91" s="55">
        <f aca="true" t="shared" si="101" ref="L91:L96">I91+J91+K91</f>
        <v>23</v>
      </c>
      <c r="M91" s="50">
        <v>7</v>
      </c>
      <c r="N91" s="54">
        <v>7.5</v>
      </c>
      <c r="O91" s="54">
        <v>7.5</v>
      </c>
      <c r="P91" s="52">
        <f aca="true" t="shared" si="102" ref="P91:P96">M91+N91+O91</f>
        <v>22</v>
      </c>
      <c r="Q91" s="37">
        <f aca="true" t="shared" si="103" ref="Q91:Q96">(H91+L91+P91)/3</f>
        <v>22.333333333333332</v>
      </c>
      <c r="R91" s="77" t="str">
        <f>VLOOKUP(AC91,'Judging Data Entry - Digital'!$AC$2:$AD$6,2,FALSE)</f>
        <v>HM</v>
      </c>
      <c r="S91" s="66" t="s">
        <v>228</v>
      </c>
      <c r="U91" s="4" t="b">
        <f t="shared" si="75"/>
        <v>0</v>
      </c>
      <c r="V91" s="4">
        <f aca="true" t="shared" si="104" ref="V91:V96">IF(U91=TRUE,1,0)</f>
        <v>0</v>
      </c>
      <c r="W91" s="4" t="b">
        <f aca="true" t="shared" si="105" ref="W91:W96">AND($U$59=0,Q91&gt;21.99)</f>
        <v>1</v>
      </c>
      <c r="X91" s="4">
        <f aca="true" t="shared" si="106" ref="X91:X96">IF(W91=TRUE,1,0)</f>
        <v>1</v>
      </c>
      <c r="Y91" s="4" t="b">
        <f t="shared" si="79"/>
        <v>0</v>
      </c>
      <c r="Z91" s="4">
        <f aca="true" t="shared" si="107" ref="Z91:Z96">IF(Y91=TRUE,2,0)</f>
        <v>0</v>
      </c>
      <c r="AA91" s="4" t="b">
        <f t="shared" si="81"/>
        <v>0</v>
      </c>
      <c r="AB91" s="4">
        <f aca="true" t="shared" si="108" ref="AB91:AB96">IF(AA91=TRUE,1,0)</f>
        <v>0</v>
      </c>
      <c r="AC91" s="4">
        <f aca="true" t="shared" si="109" ref="AC91:AC96">U91+(W91*2)+X91+Y91+Z91</f>
        <v>3</v>
      </c>
      <c r="AE91" s="38">
        <f aca="true" t="shared" si="110" ref="AE91:AE96">Q91</f>
        <v>22.333333333333332</v>
      </c>
      <c r="AG91" s="39" t="str">
        <f t="shared" si="85"/>
        <v>Score: 22.3/30</v>
      </c>
      <c r="AH91" s="39" t="str">
        <f t="shared" si="86"/>
        <v>Honorable Mention</v>
      </c>
      <c r="AI91" s="3" t="str">
        <f t="shared" si="87"/>
        <v>'The kids are ALWAYS hungry' by Cathy Anderson
Score: 22.3/30
Honorable Mention
Judges Comments: good exposure, good composition, focal point not quite where it needs to be</v>
      </c>
    </row>
    <row r="92" spans="1:35" ht="45.75" customHeight="1">
      <c r="A92" s="30">
        <f t="shared" si="88"/>
        <v>76</v>
      </c>
      <c r="B92" s="30" t="s">
        <v>24</v>
      </c>
      <c r="C92" s="71" t="s">
        <v>150</v>
      </c>
      <c r="D92" s="83" t="s">
        <v>56</v>
      </c>
      <c r="E92" s="31">
        <v>6.5</v>
      </c>
      <c r="F92" s="32">
        <v>6</v>
      </c>
      <c r="G92" s="32">
        <v>7</v>
      </c>
      <c r="H92" s="33">
        <f t="shared" si="100"/>
        <v>19.5</v>
      </c>
      <c r="I92" s="34">
        <v>6.5</v>
      </c>
      <c r="J92" s="36">
        <v>6</v>
      </c>
      <c r="K92" s="36">
        <v>6.5</v>
      </c>
      <c r="L92" s="33">
        <f t="shared" si="101"/>
        <v>19</v>
      </c>
      <c r="M92" s="31">
        <v>7</v>
      </c>
      <c r="N92" s="36">
        <v>7</v>
      </c>
      <c r="O92" s="36">
        <v>7</v>
      </c>
      <c r="P92" s="33">
        <f t="shared" si="102"/>
        <v>21</v>
      </c>
      <c r="Q92" s="37">
        <f t="shared" si="103"/>
        <v>19.833333333333332</v>
      </c>
      <c r="R92" s="77" t="str">
        <f>VLOOKUP(AC92,'Judging Data Entry - Digital'!$AC$2:$AD$6,2,FALSE)</f>
        <v> </v>
      </c>
      <c r="S92" s="61" t="s">
        <v>229</v>
      </c>
      <c r="U92" s="4" t="b">
        <f t="shared" si="75"/>
        <v>0</v>
      </c>
      <c r="V92" s="4">
        <f t="shared" si="104"/>
        <v>0</v>
      </c>
      <c r="W92" s="4" t="b">
        <f t="shared" si="105"/>
        <v>0</v>
      </c>
      <c r="X92" s="4">
        <f t="shared" si="106"/>
        <v>0</v>
      </c>
      <c r="Y92" s="4" t="b">
        <f t="shared" si="79"/>
        <v>0</v>
      </c>
      <c r="Z92" s="4">
        <f t="shared" si="107"/>
        <v>0</v>
      </c>
      <c r="AA92" s="4" t="b">
        <f t="shared" si="81"/>
        <v>0</v>
      </c>
      <c r="AB92" s="4">
        <f t="shared" si="108"/>
        <v>0</v>
      </c>
      <c r="AC92" s="4">
        <f t="shared" si="109"/>
        <v>0</v>
      </c>
      <c r="AE92" s="38">
        <f t="shared" si="110"/>
        <v>19.833333333333332</v>
      </c>
      <c r="AG92" s="39" t="str">
        <f t="shared" si="85"/>
        <v>Score: 19.8/30</v>
      </c>
      <c r="AH92" s="39">
        <f t="shared" si="86"/>
      </c>
      <c r="AI92" s="3" t="str">
        <f t="shared" si="87"/>
        <v>'Tulip' by Rick Kuckartz
Score: 19.8/30
Judges Comments: perhaps zoom in a little more on the tulip, flower is a little overexposed</v>
      </c>
    </row>
    <row r="93" spans="1:35" ht="45.75" customHeight="1">
      <c r="A93" s="30">
        <f t="shared" si="88"/>
        <v>77</v>
      </c>
      <c r="B93" s="30" t="s">
        <v>24</v>
      </c>
      <c r="C93" s="71" t="s">
        <v>151</v>
      </c>
      <c r="D93" s="83" t="s">
        <v>54</v>
      </c>
      <c r="E93" s="31">
        <v>7</v>
      </c>
      <c r="F93" s="32">
        <v>7</v>
      </c>
      <c r="G93" s="32">
        <v>7.5</v>
      </c>
      <c r="H93" s="33">
        <f t="shared" si="100"/>
        <v>21.5</v>
      </c>
      <c r="I93" s="34">
        <v>8.5</v>
      </c>
      <c r="J93" s="36">
        <v>7.5</v>
      </c>
      <c r="K93" s="36">
        <v>7.5</v>
      </c>
      <c r="L93" s="33">
        <f t="shared" si="101"/>
        <v>23.5</v>
      </c>
      <c r="M93" s="31">
        <v>7</v>
      </c>
      <c r="N93" s="36">
        <v>7</v>
      </c>
      <c r="O93" s="36">
        <v>7.5</v>
      </c>
      <c r="P93" s="33">
        <f t="shared" si="102"/>
        <v>21.5</v>
      </c>
      <c r="Q93" s="37">
        <f t="shared" si="103"/>
        <v>22.166666666666668</v>
      </c>
      <c r="R93" s="77" t="str">
        <f>VLOOKUP(AC93,'Judging Data Entry - Digital'!$AC$2:$AD$6,2,FALSE)</f>
        <v>HM</v>
      </c>
      <c r="S93" s="61" t="s">
        <v>230</v>
      </c>
      <c r="U93" s="4" t="b">
        <f t="shared" si="75"/>
        <v>0</v>
      </c>
      <c r="V93" s="4">
        <f t="shared" si="104"/>
        <v>0</v>
      </c>
      <c r="W93" s="4" t="b">
        <f t="shared" si="105"/>
        <v>1</v>
      </c>
      <c r="X93" s="4">
        <f t="shared" si="106"/>
        <v>1</v>
      </c>
      <c r="Y93" s="4" t="b">
        <f t="shared" si="79"/>
        <v>0</v>
      </c>
      <c r="Z93" s="4">
        <f t="shared" si="107"/>
        <v>0</v>
      </c>
      <c r="AA93" s="4" t="b">
        <f t="shared" si="81"/>
        <v>0</v>
      </c>
      <c r="AB93" s="4">
        <f t="shared" si="108"/>
        <v>0</v>
      </c>
      <c r="AC93" s="4">
        <f t="shared" si="109"/>
        <v>3</v>
      </c>
      <c r="AE93" s="38">
        <f t="shared" si="110"/>
        <v>22.166666666666668</v>
      </c>
      <c r="AG93" s="39" t="str">
        <f t="shared" si="85"/>
        <v>Score: 22.2/30</v>
      </c>
      <c r="AH93" s="39" t="str">
        <f t="shared" si="86"/>
        <v>Honorable Mention</v>
      </c>
      <c r="AI93" s="3" t="str">
        <f t="shared" si="87"/>
        <v>'Two For One Sale' by Ian Sutherland
Score: 22.2/30
Honorable Mention
Judges Comments: crispness of the subject is well done, perhaps a more of a panoramic crop might enhance, needs a little more pop, lots of discussion about how high or low to shoot this subject</v>
      </c>
    </row>
    <row r="94" spans="1:35" ht="45.75" customHeight="1">
      <c r="A94" s="30">
        <f t="shared" si="88"/>
        <v>78</v>
      </c>
      <c r="B94" s="30" t="s">
        <v>24</v>
      </c>
      <c r="C94" s="71" t="s">
        <v>152</v>
      </c>
      <c r="D94" s="83" t="s">
        <v>42</v>
      </c>
      <c r="E94" s="31">
        <v>7</v>
      </c>
      <c r="F94" s="32">
        <v>7</v>
      </c>
      <c r="G94" s="32">
        <v>7</v>
      </c>
      <c r="H94" s="33">
        <f t="shared" si="100"/>
        <v>21</v>
      </c>
      <c r="I94" s="34">
        <v>7.5</v>
      </c>
      <c r="J94" s="36">
        <v>7</v>
      </c>
      <c r="K94" s="36">
        <v>7.5</v>
      </c>
      <c r="L94" s="33">
        <f t="shared" si="101"/>
        <v>22</v>
      </c>
      <c r="M94" s="31">
        <v>7</v>
      </c>
      <c r="N94" s="36">
        <v>7.5</v>
      </c>
      <c r="O94" s="36">
        <v>7</v>
      </c>
      <c r="P94" s="33">
        <f t="shared" si="102"/>
        <v>21.5</v>
      </c>
      <c r="Q94" s="37">
        <f t="shared" si="103"/>
        <v>21.5</v>
      </c>
      <c r="R94" s="77" t="str">
        <f>VLOOKUP(AC94,'Judging Data Entry - Digital'!$AC$2:$AD$6,2,FALSE)</f>
        <v> </v>
      </c>
      <c r="S94" s="61" t="s">
        <v>274</v>
      </c>
      <c r="U94" s="4" t="b">
        <f t="shared" si="75"/>
        <v>0</v>
      </c>
      <c r="V94" s="4">
        <f t="shared" si="104"/>
        <v>0</v>
      </c>
      <c r="W94" s="4" t="b">
        <f t="shared" si="105"/>
        <v>0</v>
      </c>
      <c r="X94" s="4">
        <f t="shared" si="106"/>
        <v>0</v>
      </c>
      <c r="Y94" s="4" t="b">
        <f t="shared" si="79"/>
        <v>0</v>
      </c>
      <c r="Z94" s="4">
        <f t="shared" si="107"/>
        <v>0</v>
      </c>
      <c r="AA94" s="4" t="b">
        <f t="shared" si="81"/>
        <v>0</v>
      </c>
      <c r="AB94" s="4">
        <f t="shared" si="108"/>
        <v>0</v>
      </c>
      <c r="AC94" s="4">
        <f t="shared" si="109"/>
        <v>0</v>
      </c>
      <c r="AE94" s="38">
        <f t="shared" si="110"/>
        <v>21.5</v>
      </c>
      <c r="AG94" s="39" t="str">
        <f t="shared" si="85"/>
        <v>Score: 21.5/30</v>
      </c>
      <c r="AH94" s="39">
        <f t="shared" si="86"/>
      </c>
      <c r="AI94" s="3" t="str">
        <f t="shared" si="87"/>
        <v>'Uruguayan Alarm Clock AKA the Southern Screamer' by Gayvin Franson
Score: 21.5/30
Judges Comments: good capture of the subject, good detail, background detracts from the subject, nice colors</v>
      </c>
    </row>
    <row r="95" spans="1:35" ht="45.75" customHeight="1">
      <c r="A95" s="30">
        <f t="shared" si="88"/>
        <v>79</v>
      </c>
      <c r="B95" s="30" t="s">
        <v>24</v>
      </c>
      <c r="C95" s="71" t="s">
        <v>153</v>
      </c>
      <c r="D95" s="83" t="s">
        <v>40</v>
      </c>
      <c r="E95" s="31">
        <v>7</v>
      </c>
      <c r="F95" s="32">
        <v>7</v>
      </c>
      <c r="G95" s="32">
        <v>8</v>
      </c>
      <c r="H95" s="33">
        <f t="shared" si="100"/>
        <v>22</v>
      </c>
      <c r="I95" s="34">
        <v>8</v>
      </c>
      <c r="J95" s="36">
        <v>7.5</v>
      </c>
      <c r="K95" s="36">
        <v>8</v>
      </c>
      <c r="L95" s="33">
        <f t="shared" si="101"/>
        <v>23.5</v>
      </c>
      <c r="M95" s="31">
        <v>7.5</v>
      </c>
      <c r="N95" s="36">
        <v>7.5</v>
      </c>
      <c r="O95" s="36">
        <v>7.5</v>
      </c>
      <c r="P95" s="33">
        <f t="shared" si="102"/>
        <v>22.5</v>
      </c>
      <c r="Q95" s="37">
        <f t="shared" si="103"/>
        <v>22.666666666666668</v>
      </c>
      <c r="R95" s="77" t="str">
        <f>VLOOKUP(AC95,'Judging Data Entry - Digital'!$AC$2:$AD$6,2,FALSE)</f>
        <v>HM</v>
      </c>
      <c r="S95" s="61" t="s">
        <v>231</v>
      </c>
      <c r="U95" s="4" t="b">
        <f t="shared" si="75"/>
        <v>0</v>
      </c>
      <c r="V95" s="4">
        <f t="shared" si="104"/>
        <v>0</v>
      </c>
      <c r="W95" s="4" t="b">
        <f t="shared" si="105"/>
        <v>1</v>
      </c>
      <c r="X95" s="4">
        <f t="shared" si="106"/>
        <v>1</v>
      </c>
      <c r="Y95" s="4" t="b">
        <f t="shared" si="79"/>
        <v>0</v>
      </c>
      <c r="Z95" s="4">
        <f t="shared" si="107"/>
        <v>0</v>
      </c>
      <c r="AA95" s="4" t="b">
        <f t="shared" si="81"/>
        <v>0</v>
      </c>
      <c r="AB95" s="4">
        <f t="shared" si="108"/>
        <v>0</v>
      </c>
      <c r="AC95" s="4">
        <f t="shared" si="109"/>
        <v>3</v>
      </c>
      <c r="AE95" s="38">
        <f t="shared" si="110"/>
        <v>22.666666666666668</v>
      </c>
      <c r="AG95" s="39" t="str">
        <f t="shared" si="85"/>
        <v>Score: 22.7/30</v>
      </c>
      <c r="AH95" s="39" t="str">
        <f t="shared" si="86"/>
        <v>Honorable Mention</v>
      </c>
      <c r="AI95" s="3" t="str">
        <f t="shared" si="87"/>
        <v>'Winter Snack' by Michael Cuggy
Score: 22.7/30
Honorable Mention
Judges Comments: subject is nice and sharp, perhaps a tighter crop (less on top), nice colors, great pose</v>
      </c>
    </row>
    <row r="96" spans="1:35" ht="45.75" customHeight="1">
      <c r="A96" s="30">
        <f t="shared" si="88"/>
        <v>80</v>
      </c>
      <c r="B96" s="30" t="s">
        <v>24</v>
      </c>
      <c r="C96" s="71" t="s">
        <v>154</v>
      </c>
      <c r="D96" s="83" t="s">
        <v>172</v>
      </c>
      <c r="E96" s="50">
        <v>7</v>
      </c>
      <c r="F96" s="51">
        <v>7.5</v>
      </c>
      <c r="G96" s="51">
        <v>7.5</v>
      </c>
      <c r="H96" s="52">
        <f t="shared" si="100"/>
        <v>22</v>
      </c>
      <c r="I96" s="53">
        <v>7.5</v>
      </c>
      <c r="J96" s="54">
        <v>7.5</v>
      </c>
      <c r="K96" s="54">
        <v>7.5</v>
      </c>
      <c r="L96" s="55">
        <f t="shared" si="101"/>
        <v>22.5</v>
      </c>
      <c r="M96" s="50">
        <v>7</v>
      </c>
      <c r="N96" s="54">
        <v>8</v>
      </c>
      <c r="O96" s="54">
        <v>7.5</v>
      </c>
      <c r="P96" s="52">
        <f t="shared" si="102"/>
        <v>22.5</v>
      </c>
      <c r="Q96" s="37">
        <f t="shared" si="103"/>
        <v>22.333333333333332</v>
      </c>
      <c r="R96" s="77" t="str">
        <f>VLOOKUP(AC96,'Judging Data Entry - Digital'!$AC$2:$AD$6,2,FALSE)</f>
        <v>HM</v>
      </c>
      <c r="S96" s="66" t="s">
        <v>232</v>
      </c>
      <c r="U96" s="4" t="b">
        <f t="shared" si="75"/>
        <v>0</v>
      </c>
      <c r="V96" s="4">
        <f t="shared" si="104"/>
        <v>0</v>
      </c>
      <c r="W96" s="4" t="b">
        <f t="shared" si="105"/>
        <v>1</v>
      </c>
      <c r="X96" s="4">
        <f t="shared" si="106"/>
        <v>1</v>
      </c>
      <c r="Y96" s="4" t="b">
        <f t="shared" si="79"/>
        <v>0</v>
      </c>
      <c r="Z96" s="4">
        <f t="shared" si="107"/>
        <v>0</v>
      </c>
      <c r="AA96" s="4" t="b">
        <f t="shared" si="81"/>
        <v>0</v>
      </c>
      <c r="AB96" s="4">
        <f t="shared" si="108"/>
        <v>0</v>
      </c>
      <c r="AC96" s="4">
        <f t="shared" si="109"/>
        <v>3</v>
      </c>
      <c r="AE96" s="38">
        <f t="shared" si="110"/>
        <v>22.333333333333332</v>
      </c>
      <c r="AG96" s="39" t="str">
        <f t="shared" si="85"/>
        <v>Score: 22.3/30</v>
      </c>
      <c r="AH96" s="39" t="str">
        <f t="shared" si="86"/>
        <v>Honorable Mention</v>
      </c>
      <c r="AI96" s="3" t="str">
        <f t="shared" si="87"/>
        <v>'You and Me Go Fishing in the Dark' by Jacqui Ferguson
Score: 22.3/30
Honorable Mention
Judges Comments: good subject matter, great sunset colors, title works well, nice composition</v>
      </c>
    </row>
    <row r="97" spans="3:4" ht="20.25">
      <c r="C97" s="73"/>
      <c r="D97" s="87"/>
    </row>
    <row r="98" spans="1:25" ht="20.25">
      <c r="A98" s="2"/>
      <c r="U98" s="43" t="str">
        <f>IF(MAX(Q60:Q97)&lt;22,MAX(Q60:Q97)," ")</f>
        <v> </v>
      </c>
      <c r="V98" s="43"/>
      <c r="Y98" s="43">
        <f>IF(U98&gt;21.99,MAX(Q60:Q97)," ")</f>
        <v>25.5</v>
      </c>
    </row>
    <row r="100" ht="19.5" customHeight="1">
      <c r="C100" s="74"/>
    </row>
    <row r="101" ht="20.25">
      <c r="C101" s="75"/>
    </row>
    <row r="102" ht="20.25">
      <c r="C102" s="75"/>
    </row>
    <row r="103" ht="20.25">
      <c r="C103" s="75"/>
    </row>
    <row r="104" ht="20.25">
      <c r="C104" s="75"/>
    </row>
    <row r="105" ht="20.25">
      <c r="C105" s="76"/>
    </row>
    <row r="106" ht="20.25">
      <c r="C106" s="75"/>
    </row>
    <row r="107" ht="20.25">
      <c r="C107" s="75"/>
    </row>
    <row r="108" ht="20.25">
      <c r="C108" s="75"/>
    </row>
    <row r="109" ht="20.25">
      <c r="C109" s="75"/>
    </row>
    <row r="110" ht="20.25">
      <c r="C110" s="75"/>
    </row>
    <row r="111" ht="20.25">
      <c r="C111" s="75"/>
    </row>
    <row r="112" ht="20.25">
      <c r="C112" s="75"/>
    </row>
    <row r="113" ht="20.25">
      <c r="C113" s="75"/>
    </row>
    <row r="114" ht="27">
      <c r="C114" s="74"/>
    </row>
  </sheetData>
  <sheetProtection/>
  <mergeCells count="12">
    <mergeCell ref="AA2:AA7"/>
    <mergeCell ref="E6:H6"/>
    <mergeCell ref="I6:L6"/>
    <mergeCell ref="M6:P6"/>
    <mergeCell ref="D2:N2"/>
    <mergeCell ref="D3:N3"/>
    <mergeCell ref="T8:T10"/>
    <mergeCell ref="T32:T34"/>
    <mergeCell ref="T57:T59"/>
    <mergeCell ref="U2:V7"/>
    <mergeCell ref="W2:X7"/>
    <mergeCell ref="Y2:Z7"/>
  </mergeCells>
  <dataValidations count="1">
    <dataValidation showInputMessage="1" showErrorMessage="1" prompt="Select Name" sqref="D11:D31 D35:D56 D60:D96"/>
  </dataValidations>
  <printOptions/>
  <pageMargins left="0.39375" right="0.39375" top="0.39375" bottom="0.39375" header="0.5118055555555555" footer="0.39375"/>
  <pageSetup fitToHeight="2" fitToWidth="1" horizontalDpi="300" verticalDpi="300" orientation="landscape" scale="5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"/>
  <sheetViews>
    <sheetView tabSelected="1" zoomScale="60" zoomScaleNormal="60" zoomScaleSheetLayoutView="70" workbookViewId="0" topLeftCell="A1">
      <selection activeCell="A1" sqref="A1"/>
    </sheetView>
  </sheetViews>
  <sheetFormatPr defaultColWidth="8.8515625" defaultRowHeight="12.75"/>
  <cols>
    <col min="1" max="1" width="8.8515625" style="1" customWidth="1"/>
    <col min="2" max="2" width="34.8515625" style="56" customWidth="1"/>
    <col min="3" max="3" width="26.7109375" style="78" customWidth="1"/>
    <col min="4" max="4" width="6.421875" style="2" customWidth="1"/>
    <col min="5" max="5" width="6.28125" style="2" customWidth="1"/>
    <col min="6" max="6" width="6.421875" style="2" customWidth="1"/>
    <col min="7" max="7" width="8.140625" style="2" customWidth="1"/>
    <col min="8" max="8" width="6.28125" style="1" customWidth="1"/>
    <col min="9" max="10" width="6.421875" style="1" customWidth="1"/>
    <col min="11" max="11" width="8.7109375" style="1" customWidth="1"/>
    <col min="12" max="14" width="6.28125" style="1" customWidth="1"/>
    <col min="15" max="15" width="9.7109375" style="1" customWidth="1"/>
    <col min="16" max="16" width="12.28125" style="1" customWidth="1"/>
    <col min="17" max="17" width="12.140625" style="1" customWidth="1"/>
    <col min="18" max="18" width="121.28125" style="56" customWidth="1"/>
    <col min="19" max="16384" width="8.8515625" style="3" customWidth="1"/>
  </cols>
  <sheetData>
    <row r="1" spans="1:18" s="7" customFormat="1" ht="31.5" customHeight="1">
      <c r="A1" s="6"/>
      <c r="B1" s="57"/>
      <c r="C1" s="111" t="s">
        <v>30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6"/>
      <c r="O1" s="6"/>
      <c r="P1" s="6"/>
      <c r="Q1" s="6"/>
      <c r="R1" s="57"/>
    </row>
    <row r="2" spans="1:18" s="7" customFormat="1" ht="31.5" customHeight="1">
      <c r="A2" s="6"/>
      <c r="B2" s="67"/>
      <c r="C2" s="111" t="s">
        <v>280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8"/>
      <c r="O2" s="8"/>
      <c r="P2" s="6"/>
      <c r="Q2" s="6"/>
      <c r="R2" s="57"/>
    </row>
    <row r="3" spans="1:17" ht="21" thickBot="1">
      <c r="A3" s="2"/>
      <c r="B3" s="68"/>
      <c r="C3" s="79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0.25">
      <c r="B4" s="58"/>
      <c r="C4" s="80"/>
      <c r="D4" s="13"/>
      <c r="E4" s="14"/>
      <c r="F4" s="14"/>
      <c r="G4" s="15"/>
      <c r="H4" s="13"/>
      <c r="I4" s="14"/>
      <c r="J4" s="14"/>
      <c r="K4" s="15"/>
      <c r="L4" s="13"/>
      <c r="M4" s="14"/>
      <c r="N4" s="14"/>
      <c r="O4" s="15"/>
      <c r="P4" s="16" t="s">
        <v>6</v>
      </c>
      <c r="Q4" s="17"/>
      <c r="R4" s="58"/>
    </row>
    <row r="5" spans="2:18" ht="20.25">
      <c r="B5" s="69"/>
      <c r="C5" s="81"/>
      <c r="D5" s="110" t="s">
        <v>8</v>
      </c>
      <c r="E5" s="110"/>
      <c r="F5" s="110"/>
      <c r="G5" s="110"/>
      <c r="H5" s="110" t="s">
        <v>9</v>
      </c>
      <c r="I5" s="110"/>
      <c r="J5" s="110"/>
      <c r="K5" s="110"/>
      <c r="L5" s="110" t="s">
        <v>10</v>
      </c>
      <c r="M5" s="110"/>
      <c r="N5" s="110"/>
      <c r="O5" s="110"/>
      <c r="P5" s="19" t="s">
        <v>11</v>
      </c>
      <c r="Q5" s="18"/>
      <c r="R5" s="59"/>
    </row>
    <row r="6" spans="1:18" ht="21" thickBot="1">
      <c r="A6" s="1" t="s">
        <v>13</v>
      </c>
      <c r="B6" s="70" t="s">
        <v>14</v>
      </c>
      <c r="C6" s="26" t="s">
        <v>15</v>
      </c>
      <c r="D6" s="21" t="s">
        <v>16</v>
      </c>
      <c r="E6" s="22" t="s">
        <v>16</v>
      </c>
      <c r="F6" s="22" t="s">
        <v>16</v>
      </c>
      <c r="G6" s="23" t="s">
        <v>17</v>
      </c>
      <c r="H6" s="24" t="s">
        <v>16</v>
      </c>
      <c r="I6" s="22" t="s">
        <v>16</v>
      </c>
      <c r="J6" s="22" t="s">
        <v>16</v>
      </c>
      <c r="K6" s="25" t="s">
        <v>17</v>
      </c>
      <c r="L6" s="21" t="s">
        <v>16</v>
      </c>
      <c r="M6" s="22" t="s">
        <v>16</v>
      </c>
      <c r="N6" s="22" t="s">
        <v>16</v>
      </c>
      <c r="O6" s="23" t="s">
        <v>17</v>
      </c>
      <c r="P6" s="20" t="s">
        <v>17</v>
      </c>
      <c r="Q6" s="26" t="s">
        <v>18</v>
      </c>
      <c r="R6" s="60" t="s">
        <v>19</v>
      </c>
    </row>
    <row r="7" spans="1:17" ht="14.25" customHeight="1">
      <c r="A7" s="2"/>
      <c r="B7" s="68"/>
      <c r="C7" s="79"/>
      <c r="H7" s="2"/>
      <c r="I7" s="2"/>
      <c r="J7" s="2"/>
      <c r="K7" s="2"/>
      <c r="L7" s="2"/>
      <c r="M7" s="2"/>
      <c r="N7" s="2"/>
      <c r="O7" s="2"/>
      <c r="P7" s="2"/>
      <c r="Q7" s="27"/>
    </row>
    <row r="8" spans="1:17" ht="30.75" customHeight="1">
      <c r="A8" s="12"/>
      <c r="B8" s="68" t="s">
        <v>27</v>
      </c>
      <c r="C8" s="82" t="s">
        <v>21</v>
      </c>
      <c r="D8" s="1">
        <v>21</v>
      </c>
      <c r="E8" s="1"/>
      <c r="F8" s="1"/>
      <c r="G8" s="1"/>
      <c r="Q8" s="27"/>
    </row>
    <row r="9" spans="4:17" ht="9.75" customHeight="1">
      <c r="D9" s="1"/>
      <c r="E9" s="1"/>
      <c r="F9" s="1"/>
      <c r="G9" s="1"/>
      <c r="H9" s="29"/>
      <c r="I9" s="29"/>
      <c r="J9" s="29"/>
      <c r="M9" s="29"/>
      <c r="N9" s="29"/>
      <c r="Q9" s="27"/>
    </row>
    <row r="10" spans="1:18" ht="45.75" customHeight="1">
      <c r="A10" s="30" t="s">
        <v>25</v>
      </c>
      <c r="B10" s="71" t="s">
        <v>90</v>
      </c>
      <c r="C10" s="83" t="s">
        <v>36</v>
      </c>
      <c r="D10" s="31">
        <v>6</v>
      </c>
      <c r="E10" s="32">
        <v>6</v>
      </c>
      <c r="F10" s="32">
        <v>6.5</v>
      </c>
      <c r="G10" s="33">
        <v>18.5</v>
      </c>
      <c r="H10" s="34">
        <v>6.5</v>
      </c>
      <c r="I10" s="35">
        <v>6.5</v>
      </c>
      <c r="J10" s="35">
        <v>7</v>
      </c>
      <c r="K10" s="33">
        <v>20</v>
      </c>
      <c r="L10" s="31">
        <v>7</v>
      </c>
      <c r="M10" s="36">
        <v>6</v>
      </c>
      <c r="N10" s="36">
        <v>6.5</v>
      </c>
      <c r="O10" s="33">
        <v>19.5</v>
      </c>
      <c r="P10" s="37">
        <v>19.333333333333332</v>
      </c>
      <c r="Q10" s="77" t="s">
        <v>4</v>
      </c>
      <c r="R10" s="61" t="s">
        <v>199</v>
      </c>
    </row>
    <row r="11" spans="1:18" ht="45.75" customHeight="1">
      <c r="A11" s="30" t="s">
        <v>25</v>
      </c>
      <c r="B11" s="71" t="s">
        <v>156</v>
      </c>
      <c r="C11" s="83" t="s">
        <v>63</v>
      </c>
      <c r="D11" s="31">
        <v>7</v>
      </c>
      <c r="E11" s="32">
        <v>6</v>
      </c>
      <c r="F11" s="32">
        <v>7</v>
      </c>
      <c r="G11" s="33">
        <v>20</v>
      </c>
      <c r="H11" s="34">
        <v>6.5</v>
      </c>
      <c r="I11" s="36">
        <v>6</v>
      </c>
      <c r="J11" s="36">
        <v>7</v>
      </c>
      <c r="K11" s="33">
        <v>19.5</v>
      </c>
      <c r="L11" s="31">
        <v>6</v>
      </c>
      <c r="M11" s="36">
        <v>6</v>
      </c>
      <c r="N11" s="36">
        <v>7.5</v>
      </c>
      <c r="O11" s="33">
        <v>19.5</v>
      </c>
      <c r="P11" s="37">
        <v>19.666666666666668</v>
      </c>
      <c r="Q11" s="77" t="s">
        <v>4</v>
      </c>
      <c r="R11" s="61" t="s">
        <v>249</v>
      </c>
    </row>
    <row r="12" spans="1:18" ht="45.75" customHeight="1">
      <c r="A12" s="30" t="s">
        <v>25</v>
      </c>
      <c r="B12" s="71" t="s">
        <v>87</v>
      </c>
      <c r="C12" s="83" t="s">
        <v>163</v>
      </c>
      <c r="D12" s="31">
        <v>7</v>
      </c>
      <c r="E12" s="32">
        <v>7</v>
      </c>
      <c r="F12" s="32">
        <v>7</v>
      </c>
      <c r="G12" s="33">
        <v>21</v>
      </c>
      <c r="H12" s="34">
        <v>7</v>
      </c>
      <c r="I12" s="36">
        <v>6.5</v>
      </c>
      <c r="J12" s="36">
        <v>7</v>
      </c>
      <c r="K12" s="33">
        <v>20.5</v>
      </c>
      <c r="L12" s="31">
        <v>6.5</v>
      </c>
      <c r="M12" s="36">
        <v>7</v>
      </c>
      <c r="N12" s="36">
        <v>7</v>
      </c>
      <c r="O12" s="33">
        <v>20.5</v>
      </c>
      <c r="P12" s="37">
        <v>20.666666666666668</v>
      </c>
      <c r="Q12" s="77" t="s">
        <v>4</v>
      </c>
      <c r="R12" s="61" t="s">
        <v>196</v>
      </c>
    </row>
    <row r="13" spans="1:18" ht="45.75" customHeight="1">
      <c r="A13" s="30" t="s">
        <v>25</v>
      </c>
      <c r="B13" s="71" t="s">
        <v>88</v>
      </c>
      <c r="C13" s="83" t="s">
        <v>52</v>
      </c>
      <c r="D13" s="31">
        <v>6.5</v>
      </c>
      <c r="E13" s="32">
        <v>7.5</v>
      </c>
      <c r="F13" s="32">
        <v>7</v>
      </c>
      <c r="G13" s="33">
        <v>21</v>
      </c>
      <c r="H13" s="34">
        <v>7</v>
      </c>
      <c r="I13" s="36">
        <v>7.5</v>
      </c>
      <c r="J13" s="36">
        <v>7</v>
      </c>
      <c r="K13" s="33">
        <v>21.5</v>
      </c>
      <c r="L13" s="31">
        <v>7</v>
      </c>
      <c r="M13" s="36">
        <v>7</v>
      </c>
      <c r="N13" s="36">
        <v>6.5</v>
      </c>
      <c r="O13" s="33">
        <v>20.5</v>
      </c>
      <c r="P13" s="37">
        <v>21</v>
      </c>
      <c r="Q13" s="77" t="s">
        <v>4</v>
      </c>
      <c r="R13" s="61" t="s">
        <v>197</v>
      </c>
    </row>
    <row r="14" spans="1:18" ht="45.75" customHeight="1">
      <c r="A14" s="30" t="s">
        <v>25</v>
      </c>
      <c r="B14" s="71" t="s">
        <v>158</v>
      </c>
      <c r="C14" s="83" t="s">
        <v>42</v>
      </c>
      <c r="D14" s="31">
        <v>7</v>
      </c>
      <c r="E14" s="32">
        <v>6</v>
      </c>
      <c r="F14" s="32">
        <v>8</v>
      </c>
      <c r="G14" s="33">
        <v>21</v>
      </c>
      <c r="H14" s="34">
        <v>7.5</v>
      </c>
      <c r="I14" s="36">
        <v>6.5</v>
      </c>
      <c r="J14" s="36">
        <v>7.5</v>
      </c>
      <c r="K14" s="33">
        <v>21.5</v>
      </c>
      <c r="L14" s="31">
        <v>7</v>
      </c>
      <c r="M14" s="36">
        <v>6.5</v>
      </c>
      <c r="N14" s="36">
        <v>7.5</v>
      </c>
      <c r="O14" s="33">
        <v>21</v>
      </c>
      <c r="P14" s="37">
        <v>21.166666666666668</v>
      </c>
      <c r="Q14" s="77" t="s">
        <v>4</v>
      </c>
      <c r="R14" s="61" t="s">
        <v>251</v>
      </c>
    </row>
    <row r="15" spans="1:18" ht="45.75" customHeight="1">
      <c r="A15" s="30" t="s">
        <v>25</v>
      </c>
      <c r="B15" s="71" t="s">
        <v>89</v>
      </c>
      <c r="C15" s="83" t="s">
        <v>54</v>
      </c>
      <c r="D15" s="31">
        <v>7</v>
      </c>
      <c r="E15" s="32">
        <v>7</v>
      </c>
      <c r="F15" s="32">
        <v>7</v>
      </c>
      <c r="G15" s="33">
        <v>21</v>
      </c>
      <c r="H15" s="34">
        <v>7</v>
      </c>
      <c r="I15" s="36">
        <v>7</v>
      </c>
      <c r="J15" s="36">
        <v>7.5</v>
      </c>
      <c r="K15" s="33">
        <v>21.5</v>
      </c>
      <c r="L15" s="31">
        <v>7</v>
      </c>
      <c r="M15" s="36">
        <v>7</v>
      </c>
      <c r="N15" s="36">
        <v>7</v>
      </c>
      <c r="O15" s="33">
        <v>21</v>
      </c>
      <c r="P15" s="37">
        <v>21.166666666666668</v>
      </c>
      <c r="Q15" s="77" t="s">
        <v>4</v>
      </c>
      <c r="R15" s="61" t="s">
        <v>198</v>
      </c>
    </row>
    <row r="16" spans="1:18" ht="45.75" customHeight="1">
      <c r="A16" s="30" t="s">
        <v>25</v>
      </c>
      <c r="B16" s="71" t="s">
        <v>97</v>
      </c>
      <c r="C16" s="83" t="s">
        <v>77</v>
      </c>
      <c r="D16" s="31">
        <v>7</v>
      </c>
      <c r="E16" s="32">
        <v>7</v>
      </c>
      <c r="F16" s="32">
        <v>7</v>
      </c>
      <c r="G16" s="33">
        <v>21</v>
      </c>
      <c r="H16" s="34">
        <v>7</v>
      </c>
      <c r="I16" s="36">
        <v>7</v>
      </c>
      <c r="J16" s="36">
        <v>7</v>
      </c>
      <c r="K16" s="33">
        <v>21</v>
      </c>
      <c r="L16" s="31">
        <v>7.25</v>
      </c>
      <c r="M16" s="36">
        <v>7</v>
      </c>
      <c r="N16" s="36">
        <v>7.5</v>
      </c>
      <c r="O16" s="33">
        <v>21.75</v>
      </c>
      <c r="P16" s="37">
        <v>21.25</v>
      </c>
      <c r="Q16" s="77" t="s">
        <v>4</v>
      </c>
      <c r="R16" s="61" t="s">
        <v>202</v>
      </c>
    </row>
    <row r="17" spans="1:18" ht="45.75" customHeight="1">
      <c r="A17" s="30" t="s">
        <v>25</v>
      </c>
      <c r="B17" s="71" t="s">
        <v>160</v>
      </c>
      <c r="C17" s="83" t="s">
        <v>50</v>
      </c>
      <c r="D17" s="31">
        <v>7.5</v>
      </c>
      <c r="E17" s="32">
        <v>7</v>
      </c>
      <c r="F17" s="32">
        <v>7</v>
      </c>
      <c r="G17" s="33">
        <v>21.5</v>
      </c>
      <c r="H17" s="34">
        <v>8</v>
      </c>
      <c r="I17" s="36">
        <v>7</v>
      </c>
      <c r="J17" s="36">
        <v>7.5</v>
      </c>
      <c r="K17" s="33">
        <v>22.5</v>
      </c>
      <c r="L17" s="31">
        <v>7</v>
      </c>
      <c r="M17" s="36">
        <v>7</v>
      </c>
      <c r="N17" s="36">
        <v>7</v>
      </c>
      <c r="O17" s="33">
        <v>21</v>
      </c>
      <c r="P17" s="37">
        <v>21.666666666666668</v>
      </c>
      <c r="Q17" s="77" t="s">
        <v>4</v>
      </c>
      <c r="R17" s="61" t="s">
        <v>253</v>
      </c>
    </row>
    <row r="18" spans="1:18" ht="45.75" customHeight="1">
      <c r="A18" s="30" t="s">
        <v>25</v>
      </c>
      <c r="B18" s="71" t="s">
        <v>95</v>
      </c>
      <c r="C18" s="83" t="s">
        <v>166</v>
      </c>
      <c r="D18" s="31">
        <v>7.5</v>
      </c>
      <c r="E18" s="32">
        <v>6.5</v>
      </c>
      <c r="F18" s="32">
        <v>7</v>
      </c>
      <c r="G18" s="33">
        <v>21</v>
      </c>
      <c r="H18" s="34">
        <v>8</v>
      </c>
      <c r="I18" s="36">
        <v>6.5</v>
      </c>
      <c r="J18" s="36">
        <v>7.5</v>
      </c>
      <c r="K18" s="33">
        <v>22</v>
      </c>
      <c r="L18" s="31">
        <v>7.5</v>
      </c>
      <c r="M18" s="36">
        <v>6.5</v>
      </c>
      <c r="N18" s="36">
        <v>8</v>
      </c>
      <c r="O18" s="33">
        <v>22</v>
      </c>
      <c r="P18" s="37">
        <v>21.666666666666668</v>
      </c>
      <c r="Q18" s="77" t="s">
        <v>4</v>
      </c>
      <c r="R18" s="61" t="s">
        <v>279</v>
      </c>
    </row>
    <row r="19" spans="1:18" ht="45.75" customHeight="1">
      <c r="A19" s="30" t="s">
        <v>25</v>
      </c>
      <c r="B19" s="71" t="s">
        <v>155</v>
      </c>
      <c r="C19" s="83" t="s">
        <v>37</v>
      </c>
      <c r="D19" s="31">
        <v>7</v>
      </c>
      <c r="E19" s="32">
        <v>7</v>
      </c>
      <c r="F19" s="32">
        <v>7.5</v>
      </c>
      <c r="G19" s="33">
        <v>21.5</v>
      </c>
      <c r="H19" s="34">
        <v>7.5</v>
      </c>
      <c r="I19" s="36">
        <v>7.5</v>
      </c>
      <c r="J19" s="36">
        <v>7.5</v>
      </c>
      <c r="K19" s="33">
        <v>22.5</v>
      </c>
      <c r="L19" s="31">
        <v>6.5</v>
      </c>
      <c r="M19" s="36">
        <v>7.5</v>
      </c>
      <c r="N19" s="36">
        <v>7.5</v>
      </c>
      <c r="O19" s="33">
        <v>21.5</v>
      </c>
      <c r="P19" s="37">
        <v>21.833333333333332</v>
      </c>
      <c r="Q19" s="77" t="s">
        <v>4</v>
      </c>
      <c r="R19" s="61" t="s">
        <v>278</v>
      </c>
    </row>
    <row r="20" spans="1:18" ht="45.75" customHeight="1">
      <c r="A20" s="30" t="s">
        <v>25</v>
      </c>
      <c r="B20" s="71" t="s">
        <v>98</v>
      </c>
      <c r="C20" s="83" t="s">
        <v>33</v>
      </c>
      <c r="D20" s="31">
        <v>7</v>
      </c>
      <c r="E20" s="32">
        <v>7</v>
      </c>
      <c r="F20" s="32">
        <v>7.5</v>
      </c>
      <c r="G20" s="33">
        <v>21.5</v>
      </c>
      <c r="H20" s="34">
        <v>7.5</v>
      </c>
      <c r="I20" s="36">
        <v>7</v>
      </c>
      <c r="J20" s="36">
        <v>8</v>
      </c>
      <c r="K20" s="33">
        <v>22.5</v>
      </c>
      <c r="L20" s="31">
        <v>7</v>
      </c>
      <c r="M20" s="36">
        <v>7</v>
      </c>
      <c r="N20" s="36">
        <v>7.5</v>
      </c>
      <c r="O20" s="33">
        <v>21.5</v>
      </c>
      <c r="P20" s="37">
        <v>21.833333333333332</v>
      </c>
      <c r="Q20" s="77" t="s">
        <v>4</v>
      </c>
      <c r="R20" s="61" t="s">
        <v>203</v>
      </c>
    </row>
    <row r="21" spans="1:18" ht="45.75" customHeight="1">
      <c r="A21" s="30" t="s">
        <v>25</v>
      </c>
      <c r="B21" s="71" t="s">
        <v>161</v>
      </c>
      <c r="C21" s="83" t="s">
        <v>51</v>
      </c>
      <c r="D21" s="31">
        <v>7</v>
      </c>
      <c r="E21" s="32">
        <v>7</v>
      </c>
      <c r="F21" s="32">
        <v>7.5</v>
      </c>
      <c r="G21" s="33">
        <v>21.5</v>
      </c>
      <c r="H21" s="34">
        <v>7</v>
      </c>
      <c r="I21" s="36">
        <v>7.5</v>
      </c>
      <c r="J21" s="36">
        <v>7.5</v>
      </c>
      <c r="K21" s="33">
        <v>22</v>
      </c>
      <c r="L21" s="31">
        <v>7.5</v>
      </c>
      <c r="M21" s="36">
        <v>7.5</v>
      </c>
      <c r="N21" s="36">
        <v>7.5</v>
      </c>
      <c r="O21" s="33">
        <v>22.5</v>
      </c>
      <c r="P21" s="37">
        <v>22</v>
      </c>
      <c r="Q21" s="77" t="s">
        <v>7</v>
      </c>
      <c r="R21" s="61" t="s">
        <v>254</v>
      </c>
    </row>
    <row r="22" spans="1:18" ht="45.75" customHeight="1">
      <c r="A22" s="30" t="s">
        <v>25</v>
      </c>
      <c r="B22" s="71" t="s">
        <v>94</v>
      </c>
      <c r="C22" s="83" t="s">
        <v>83</v>
      </c>
      <c r="D22" s="31">
        <v>7.5</v>
      </c>
      <c r="E22" s="32">
        <v>7</v>
      </c>
      <c r="F22" s="32">
        <v>7</v>
      </c>
      <c r="G22" s="33">
        <v>21.5</v>
      </c>
      <c r="H22" s="34">
        <v>7.5</v>
      </c>
      <c r="I22" s="36">
        <v>6.5</v>
      </c>
      <c r="J22" s="36">
        <v>8</v>
      </c>
      <c r="K22" s="33">
        <v>22</v>
      </c>
      <c r="L22" s="31">
        <v>7.5</v>
      </c>
      <c r="M22" s="36">
        <v>7</v>
      </c>
      <c r="N22" s="36">
        <v>8</v>
      </c>
      <c r="O22" s="33">
        <v>22.5</v>
      </c>
      <c r="P22" s="37">
        <v>22</v>
      </c>
      <c r="Q22" s="77" t="s">
        <v>7</v>
      </c>
      <c r="R22" s="61" t="s">
        <v>201</v>
      </c>
    </row>
    <row r="23" spans="1:18" ht="45.75" customHeight="1">
      <c r="A23" s="30" t="s">
        <v>25</v>
      </c>
      <c r="B23" s="71" t="s">
        <v>86</v>
      </c>
      <c r="C23" s="83" t="s">
        <v>31</v>
      </c>
      <c r="D23" s="31">
        <v>7</v>
      </c>
      <c r="E23" s="32">
        <v>7.5</v>
      </c>
      <c r="F23" s="32">
        <v>7.5</v>
      </c>
      <c r="G23" s="33">
        <v>22</v>
      </c>
      <c r="H23" s="34">
        <v>8</v>
      </c>
      <c r="I23" s="36">
        <v>7.5</v>
      </c>
      <c r="J23" s="36">
        <v>7</v>
      </c>
      <c r="K23" s="33">
        <v>22.5</v>
      </c>
      <c r="L23" s="31">
        <v>7.5</v>
      </c>
      <c r="M23" s="36">
        <v>7</v>
      </c>
      <c r="N23" s="36">
        <v>8</v>
      </c>
      <c r="O23" s="33">
        <v>22.5</v>
      </c>
      <c r="P23" s="37">
        <v>22.333333333333332</v>
      </c>
      <c r="Q23" s="77" t="s">
        <v>7</v>
      </c>
      <c r="R23" s="61" t="s">
        <v>195</v>
      </c>
    </row>
    <row r="24" spans="1:18" ht="45.75" customHeight="1">
      <c r="A24" s="30" t="s">
        <v>25</v>
      </c>
      <c r="B24" s="71" t="s">
        <v>159</v>
      </c>
      <c r="C24" s="83" t="s">
        <v>39</v>
      </c>
      <c r="D24" s="31">
        <v>7.5</v>
      </c>
      <c r="E24" s="32">
        <v>7.5</v>
      </c>
      <c r="F24" s="32">
        <v>7.5</v>
      </c>
      <c r="G24" s="33">
        <v>22.5</v>
      </c>
      <c r="H24" s="34">
        <v>8</v>
      </c>
      <c r="I24" s="36">
        <v>7</v>
      </c>
      <c r="J24" s="36">
        <v>8</v>
      </c>
      <c r="K24" s="33">
        <v>23</v>
      </c>
      <c r="L24" s="31">
        <v>7</v>
      </c>
      <c r="M24" s="36">
        <v>7.5</v>
      </c>
      <c r="N24" s="36">
        <v>7.5</v>
      </c>
      <c r="O24" s="33">
        <v>22</v>
      </c>
      <c r="P24" s="37">
        <v>22.5</v>
      </c>
      <c r="Q24" s="77" t="s">
        <v>7</v>
      </c>
      <c r="R24" s="61" t="s">
        <v>252</v>
      </c>
    </row>
    <row r="25" spans="1:18" ht="45.75" customHeight="1">
      <c r="A25" s="30" t="s">
        <v>25</v>
      </c>
      <c r="B25" s="71" t="s">
        <v>92</v>
      </c>
      <c r="C25" s="83" t="s">
        <v>34</v>
      </c>
      <c r="D25" s="31">
        <v>7.5</v>
      </c>
      <c r="E25" s="32">
        <v>7</v>
      </c>
      <c r="F25" s="32">
        <v>8</v>
      </c>
      <c r="G25" s="33">
        <v>22.5</v>
      </c>
      <c r="H25" s="34">
        <v>7</v>
      </c>
      <c r="I25" s="36">
        <v>7</v>
      </c>
      <c r="J25" s="36">
        <v>8</v>
      </c>
      <c r="K25" s="33">
        <v>22</v>
      </c>
      <c r="L25" s="31">
        <v>8</v>
      </c>
      <c r="M25" s="36">
        <v>7</v>
      </c>
      <c r="N25" s="36">
        <v>8</v>
      </c>
      <c r="O25" s="33">
        <v>23</v>
      </c>
      <c r="P25" s="37">
        <v>22.5</v>
      </c>
      <c r="Q25" s="77" t="s">
        <v>7</v>
      </c>
      <c r="R25" s="61" t="s">
        <v>200</v>
      </c>
    </row>
    <row r="26" spans="1:18" ht="45.75" customHeight="1">
      <c r="A26" s="30" t="s">
        <v>25</v>
      </c>
      <c r="B26" s="71" t="s">
        <v>91</v>
      </c>
      <c r="C26" s="83" t="s">
        <v>164</v>
      </c>
      <c r="D26" s="31">
        <v>7.5</v>
      </c>
      <c r="E26" s="32">
        <v>8</v>
      </c>
      <c r="F26" s="32">
        <v>7.5</v>
      </c>
      <c r="G26" s="33">
        <v>23</v>
      </c>
      <c r="H26" s="34">
        <v>7.5</v>
      </c>
      <c r="I26" s="36">
        <v>8</v>
      </c>
      <c r="J26" s="36">
        <v>7.5</v>
      </c>
      <c r="K26" s="33">
        <v>23</v>
      </c>
      <c r="L26" s="31">
        <v>7</v>
      </c>
      <c r="M26" s="36">
        <v>7.5</v>
      </c>
      <c r="N26" s="36">
        <v>7.5</v>
      </c>
      <c r="O26" s="33">
        <v>22</v>
      </c>
      <c r="P26" s="37">
        <v>22.666666666666668</v>
      </c>
      <c r="Q26" s="77" t="s">
        <v>7</v>
      </c>
      <c r="R26" s="61" t="s">
        <v>256</v>
      </c>
    </row>
    <row r="27" spans="1:18" ht="45.75" customHeight="1">
      <c r="A27" s="30" t="s">
        <v>25</v>
      </c>
      <c r="B27" s="71" t="s">
        <v>162</v>
      </c>
      <c r="C27" s="83" t="s">
        <v>53</v>
      </c>
      <c r="D27" s="31">
        <v>8</v>
      </c>
      <c r="E27" s="32">
        <v>7.5</v>
      </c>
      <c r="F27" s="32">
        <v>7.5</v>
      </c>
      <c r="G27" s="33">
        <v>23</v>
      </c>
      <c r="H27" s="34">
        <v>8</v>
      </c>
      <c r="I27" s="36">
        <v>7</v>
      </c>
      <c r="J27" s="36">
        <v>8.5</v>
      </c>
      <c r="K27" s="33">
        <v>23.5</v>
      </c>
      <c r="L27" s="31">
        <v>7</v>
      </c>
      <c r="M27" s="36">
        <v>7.5</v>
      </c>
      <c r="N27" s="36">
        <v>8</v>
      </c>
      <c r="O27" s="33">
        <v>22.5</v>
      </c>
      <c r="P27" s="37">
        <v>23</v>
      </c>
      <c r="Q27" s="77" t="s">
        <v>7</v>
      </c>
      <c r="R27" s="61" t="s">
        <v>255</v>
      </c>
    </row>
    <row r="28" spans="1:18" ht="45.75" customHeight="1">
      <c r="A28" s="30" t="s">
        <v>25</v>
      </c>
      <c r="B28" s="71" t="s">
        <v>96</v>
      </c>
      <c r="C28" s="83" t="s">
        <v>49</v>
      </c>
      <c r="D28" s="31">
        <v>8</v>
      </c>
      <c r="E28" s="32">
        <v>7</v>
      </c>
      <c r="F28" s="32">
        <v>7</v>
      </c>
      <c r="G28" s="33">
        <v>22</v>
      </c>
      <c r="H28" s="34">
        <v>8</v>
      </c>
      <c r="I28" s="36">
        <v>7.5</v>
      </c>
      <c r="J28" s="36">
        <v>8</v>
      </c>
      <c r="K28" s="33">
        <v>23.5</v>
      </c>
      <c r="L28" s="31">
        <v>8</v>
      </c>
      <c r="M28" s="36">
        <v>7.5</v>
      </c>
      <c r="N28" s="36">
        <v>8</v>
      </c>
      <c r="O28" s="33">
        <v>23.5</v>
      </c>
      <c r="P28" s="37">
        <v>23</v>
      </c>
      <c r="Q28" s="77" t="s">
        <v>7</v>
      </c>
      <c r="R28" s="61" t="s">
        <v>258</v>
      </c>
    </row>
    <row r="29" spans="1:18" ht="45.75" customHeight="1">
      <c r="A29" s="30" t="s">
        <v>25</v>
      </c>
      <c r="B29" s="71" t="s">
        <v>157</v>
      </c>
      <c r="C29" s="83" t="s">
        <v>43</v>
      </c>
      <c r="D29" s="31">
        <v>7.5</v>
      </c>
      <c r="E29" s="32">
        <v>7.5</v>
      </c>
      <c r="F29" s="32">
        <v>8</v>
      </c>
      <c r="G29" s="33">
        <v>23</v>
      </c>
      <c r="H29" s="34">
        <v>7.5</v>
      </c>
      <c r="I29" s="32">
        <v>7</v>
      </c>
      <c r="J29" s="32">
        <v>8.5</v>
      </c>
      <c r="K29" s="33">
        <v>23</v>
      </c>
      <c r="L29" s="31">
        <v>7.5</v>
      </c>
      <c r="M29" s="36">
        <v>7.5</v>
      </c>
      <c r="N29" s="36">
        <v>8.5</v>
      </c>
      <c r="O29" s="33">
        <v>23.5</v>
      </c>
      <c r="P29" s="37">
        <v>23.166666666666668</v>
      </c>
      <c r="Q29" s="77" t="s">
        <v>7</v>
      </c>
      <c r="R29" s="61" t="s">
        <v>250</v>
      </c>
    </row>
    <row r="30" spans="1:18" ht="45.75" customHeight="1">
      <c r="A30" s="106" t="s">
        <v>25</v>
      </c>
      <c r="B30" s="89" t="s">
        <v>93</v>
      </c>
      <c r="C30" s="90" t="s">
        <v>165</v>
      </c>
      <c r="D30" s="91">
        <v>8</v>
      </c>
      <c r="E30" s="92">
        <v>8.5</v>
      </c>
      <c r="F30" s="92">
        <v>8</v>
      </c>
      <c r="G30" s="93">
        <v>24.5</v>
      </c>
      <c r="H30" s="94">
        <v>8</v>
      </c>
      <c r="I30" s="95">
        <v>8.5</v>
      </c>
      <c r="J30" s="95">
        <v>8</v>
      </c>
      <c r="K30" s="93">
        <v>24.5</v>
      </c>
      <c r="L30" s="91">
        <v>7</v>
      </c>
      <c r="M30" s="95">
        <v>8.5</v>
      </c>
      <c r="N30" s="95">
        <v>8</v>
      </c>
      <c r="O30" s="93">
        <v>23.5</v>
      </c>
      <c r="P30" s="96">
        <v>24.166666666666668</v>
      </c>
      <c r="Q30" s="97" t="s">
        <v>12</v>
      </c>
      <c r="R30" s="98" t="s">
        <v>257</v>
      </c>
    </row>
    <row r="31" spans="1:18" ht="7.5" customHeight="1">
      <c r="A31" s="40"/>
      <c r="B31" s="62"/>
      <c r="C31" s="84"/>
      <c r="D31" s="40"/>
      <c r="E31" s="40"/>
      <c r="F31" s="40"/>
      <c r="G31" s="41"/>
      <c r="H31" s="40"/>
      <c r="I31" s="42"/>
      <c r="J31" s="42"/>
      <c r="K31" s="41"/>
      <c r="L31" s="40"/>
      <c r="M31" s="42"/>
      <c r="N31" s="42"/>
      <c r="O31" s="41"/>
      <c r="P31" s="41"/>
      <c r="Q31" s="40"/>
      <c r="R31" s="62"/>
    </row>
    <row r="32" spans="1:16" ht="30.75" customHeight="1">
      <c r="A32" s="2"/>
      <c r="B32" s="68" t="s">
        <v>28</v>
      </c>
      <c r="C32" s="82" t="s">
        <v>21</v>
      </c>
      <c r="D32" s="1">
        <v>22</v>
      </c>
      <c r="E32" s="1"/>
      <c r="F32" s="1"/>
      <c r="G32" s="39"/>
      <c r="I32" s="29"/>
      <c r="J32" s="29"/>
      <c r="K32" s="39"/>
      <c r="M32" s="29"/>
      <c r="N32" s="29"/>
      <c r="O32" s="39"/>
      <c r="P32" s="39"/>
    </row>
    <row r="33" spans="1:18" ht="7.5" customHeight="1">
      <c r="A33" s="44"/>
      <c r="B33" s="63"/>
      <c r="C33" s="85"/>
      <c r="D33" s="44"/>
      <c r="E33" s="44"/>
      <c r="F33" s="44"/>
      <c r="G33" s="45"/>
      <c r="H33" s="44"/>
      <c r="I33" s="46"/>
      <c r="J33" s="46"/>
      <c r="K33" s="45"/>
      <c r="L33" s="44"/>
      <c r="M33" s="46"/>
      <c r="N33" s="46"/>
      <c r="O33" s="45"/>
      <c r="P33" s="45"/>
      <c r="Q33" s="44"/>
      <c r="R33" s="63"/>
    </row>
    <row r="34" spans="1:18" ht="45.75" customHeight="1">
      <c r="A34" s="30" t="s">
        <v>22</v>
      </c>
      <c r="B34" s="71" t="s">
        <v>114</v>
      </c>
      <c r="C34" s="83" t="s">
        <v>37</v>
      </c>
      <c r="D34" s="31">
        <v>6</v>
      </c>
      <c r="E34" s="32">
        <v>6</v>
      </c>
      <c r="F34" s="32">
        <v>6.5</v>
      </c>
      <c r="G34" s="33">
        <v>18.5</v>
      </c>
      <c r="H34" s="34">
        <v>6</v>
      </c>
      <c r="I34" s="36">
        <v>6</v>
      </c>
      <c r="J34" s="36">
        <v>6.5</v>
      </c>
      <c r="K34" s="33">
        <v>18.5</v>
      </c>
      <c r="L34" s="31">
        <v>6.5</v>
      </c>
      <c r="M34" s="36">
        <v>6</v>
      </c>
      <c r="N34" s="36">
        <v>7</v>
      </c>
      <c r="O34" s="33">
        <v>19.5</v>
      </c>
      <c r="P34" s="37">
        <v>18.833333333333332</v>
      </c>
      <c r="Q34" s="77" t="s">
        <v>4</v>
      </c>
      <c r="R34" s="61" t="s">
        <v>262</v>
      </c>
    </row>
    <row r="35" spans="1:18" ht="45.75" customHeight="1">
      <c r="A35" s="30" t="s">
        <v>22</v>
      </c>
      <c r="B35" s="71" t="s">
        <v>112</v>
      </c>
      <c r="C35" s="83" t="s">
        <v>54</v>
      </c>
      <c r="D35" s="31">
        <v>6</v>
      </c>
      <c r="E35" s="32">
        <v>6</v>
      </c>
      <c r="F35" s="32">
        <v>6.5</v>
      </c>
      <c r="G35" s="33">
        <v>18.5</v>
      </c>
      <c r="H35" s="34">
        <v>7</v>
      </c>
      <c r="I35" s="36">
        <v>6</v>
      </c>
      <c r="J35" s="36">
        <v>6.5</v>
      </c>
      <c r="K35" s="33">
        <v>19.5</v>
      </c>
      <c r="L35" s="31">
        <v>6.5</v>
      </c>
      <c r="M35" s="36">
        <v>6</v>
      </c>
      <c r="N35" s="36">
        <v>7</v>
      </c>
      <c r="O35" s="33">
        <v>19.5</v>
      </c>
      <c r="P35" s="37">
        <v>19.166666666666668</v>
      </c>
      <c r="Q35" s="77" t="s">
        <v>4</v>
      </c>
      <c r="R35" s="61" t="s">
        <v>260</v>
      </c>
    </row>
    <row r="36" spans="1:18" ht="45.75" customHeight="1">
      <c r="A36" s="30" t="s">
        <v>22</v>
      </c>
      <c r="B36" s="71" t="s">
        <v>105</v>
      </c>
      <c r="C36" s="83" t="s">
        <v>36</v>
      </c>
      <c r="D36" s="31">
        <v>7</v>
      </c>
      <c r="E36" s="32">
        <v>6</v>
      </c>
      <c r="F36" s="32">
        <v>7</v>
      </c>
      <c r="G36" s="33">
        <v>20</v>
      </c>
      <c r="H36" s="34">
        <v>7</v>
      </c>
      <c r="I36" s="36">
        <v>6</v>
      </c>
      <c r="J36" s="36">
        <v>7</v>
      </c>
      <c r="K36" s="33">
        <v>20</v>
      </c>
      <c r="L36" s="31">
        <v>7</v>
      </c>
      <c r="M36" s="36">
        <v>6</v>
      </c>
      <c r="N36" s="36">
        <v>7</v>
      </c>
      <c r="O36" s="33">
        <v>20</v>
      </c>
      <c r="P36" s="37">
        <v>20</v>
      </c>
      <c r="Q36" s="77" t="s">
        <v>4</v>
      </c>
      <c r="R36" s="61" t="s">
        <v>206</v>
      </c>
    </row>
    <row r="37" spans="1:18" ht="45.75" customHeight="1">
      <c r="A37" s="30" t="s">
        <v>22</v>
      </c>
      <c r="B37" s="71" t="s">
        <v>277</v>
      </c>
      <c r="C37" s="83" t="s">
        <v>34</v>
      </c>
      <c r="D37" s="31">
        <v>7.5</v>
      </c>
      <c r="E37" s="32">
        <v>6</v>
      </c>
      <c r="F37" s="32">
        <v>7</v>
      </c>
      <c r="G37" s="33">
        <v>20.5</v>
      </c>
      <c r="H37" s="34">
        <v>7.5</v>
      </c>
      <c r="I37" s="36">
        <v>7</v>
      </c>
      <c r="J37" s="36">
        <v>7</v>
      </c>
      <c r="K37" s="33">
        <v>21.5</v>
      </c>
      <c r="L37" s="31">
        <v>7</v>
      </c>
      <c r="M37" s="36">
        <v>6</v>
      </c>
      <c r="N37" s="36">
        <v>7</v>
      </c>
      <c r="O37" s="33">
        <v>20</v>
      </c>
      <c r="P37" s="37">
        <v>20.666666666666668</v>
      </c>
      <c r="Q37" s="77" t="s">
        <v>4</v>
      </c>
      <c r="R37" s="61" t="s">
        <v>208</v>
      </c>
    </row>
    <row r="38" spans="1:18" ht="45.75" customHeight="1">
      <c r="A38" s="30" t="s">
        <v>22</v>
      </c>
      <c r="B38" s="71" t="s">
        <v>99</v>
      </c>
      <c r="C38" s="83" t="s">
        <v>42</v>
      </c>
      <c r="D38" s="31">
        <v>7</v>
      </c>
      <c r="E38" s="32">
        <v>7</v>
      </c>
      <c r="F38" s="32">
        <v>6.5</v>
      </c>
      <c r="G38" s="33">
        <v>20.5</v>
      </c>
      <c r="H38" s="34">
        <v>7</v>
      </c>
      <c r="I38" s="36">
        <v>7</v>
      </c>
      <c r="J38" s="36">
        <v>6.5</v>
      </c>
      <c r="K38" s="33">
        <v>20.5</v>
      </c>
      <c r="L38" s="31">
        <v>7.5</v>
      </c>
      <c r="M38" s="36">
        <v>7</v>
      </c>
      <c r="N38" s="36">
        <v>7</v>
      </c>
      <c r="O38" s="33">
        <v>21.5</v>
      </c>
      <c r="P38" s="37">
        <v>20.833333333333332</v>
      </c>
      <c r="Q38" s="77" t="s">
        <v>4</v>
      </c>
      <c r="R38" s="61" t="s">
        <v>235</v>
      </c>
    </row>
    <row r="39" spans="1:18" ht="45.75" customHeight="1">
      <c r="A39" s="30" t="s">
        <v>22</v>
      </c>
      <c r="B39" s="71" t="s">
        <v>100</v>
      </c>
      <c r="C39" s="83" t="s">
        <v>51</v>
      </c>
      <c r="D39" s="31">
        <v>7.5</v>
      </c>
      <c r="E39" s="32">
        <v>7</v>
      </c>
      <c r="F39" s="32">
        <v>7</v>
      </c>
      <c r="G39" s="33">
        <v>21.5</v>
      </c>
      <c r="H39" s="34">
        <v>7</v>
      </c>
      <c r="I39" s="36">
        <v>7</v>
      </c>
      <c r="J39" s="36">
        <v>7</v>
      </c>
      <c r="K39" s="33">
        <v>21</v>
      </c>
      <c r="L39" s="31">
        <v>7</v>
      </c>
      <c r="M39" s="36">
        <v>7</v>
      </c>
      <c r="N39" s="36">
        <v>7</v>
      </c>
      <c r="O39" s="33">
        <v>21</v>
      </c>
      <c r="P39" s="37">
        <v>21.166666666666668</v>
      </c>
      <c r="Q39" s="77" t="s">
        <v>4</v>
      </c>
      <c r="R39" s="61" t="s">
        <v>259</v>
      </c>
    </row>
    <row r="40" spans="1:18" ht="45.75" customHeight="1">
      <c r="A40" s="30" t="s">
        <v>22</v>
      </c>
      <c r="B40" s="71" t="s">
        <v>106</v>
      </c>
      <c r="C40" s="83" t="s">
        <v>166</v>
      </c>
      <c r="D40" s="31">
        <v>7.5</v>
      </c>
      <c r="E40" s="32">
        <v>7</v>
      </c>
      <c r="F40" s="32">
        <v>7</v>
      </c>
      <c r="G40" s="33">
        <v>21.5</v>
      </c>
      <c r="H40" s="34">
        <v>7</v>
      </c>
      <c r="I40" s="36">
        <v>6.5</v>
      </c>
      <c r="J40" s="36">
        <v>7</v>
      </c>
      <c r="K40" s="33">
        <v>20.5</v>
      </c>
      <c r="L40" s="31">
        <v>7</v>
      </c>
      <c r="M40" s="36">
        <v>7</v>
      </c>
      <c r="N40" s="36">
        <v>7.5</v>
      </c>
      <c r="O40" s="33">
        <v>21.5</v>
      </c>
      <c r="P40" s="37">
        <v>21.166666666666668</v>
      </c>
      <c r="Q40" s="77" t="s">
        <v>4</v>
      </c>
      <c r="R40" s="61" t="s">
        <v>207</v>
      </c>
    </row>
    <row r="41" spans="1:18" ht="45.75" customHeight="1">
      <c r="A41" s="30" t="s">
        <v>22</v>
      </c>
      <c r="B41" s="71" t="s">
        <v>104</v>
      </c>
      <c r="C41" s="83" t="s">
        <v>165</v>
      </c>
      <c r="D41" s="31">
        <v>7</v>
      </c>
      <c r="E41" s="32">
        <v>7</v>
      </c>
      <c r="F41" s="32">
        <v>7</v>
      </c>
      <c r="G41" s="33">
        <v>21</v>
      </c>
      <c r="H41" s="34">
        <v>7</v>
      </c>
      <c r="I41" s="36">
        <v>7.5</v>
      </c>
      <c r="J41" s="36">
        <v>6.5</v>
      </c>
      <c r="K41" s="33">
        <v>21</v>
      </c>
      <c r="L41" s="31">
        <v>7</v>
      </c>
      <c r="M41" s="36">
        <v>7.5</v>
      </c>
      <c r="N41" s="36">
        <v>7.5</v>
      </c>
      <c r="O41" s="33">
        <v>22</v>
      </c>
      <c r="P41" s="37">
        <v>21.333333333333332</v>
      </c>
      <c r="Q41" s="77" t="s">
        <v>4</v>
      </c>
      <c r="R41" s="61" t="s">
        <v>237</v>
      </c>
    </row>
    <row r="42" spans="1:18" ht="45.75" customHeight="1">
      <c r="A42" s="30" t="s">
        <v>22</v>
      </c>
      <c r="B42" s="71" t="s">
        <v>107</v>
      </c>
      <c r="C42" s="83" t="s">
        <v>53</v>
      </c>
      <c r="D42" s="31">
        <v>7</v>
      </c>
      <c r="E42" s="32">
        <v>7</v>
      </c>
      <c r="F42" s="32">
        <v>7</v>
      </c>
      <c r="G42" s="33">
        <v>21</v>
      </c>
      <c r="H42" s="34">
        <v>7</v>
      </c>
      <c r="I42" s="36">
        <v>7</v>
      </c>
      <c r="J42" s="36">
        <v>7.5</v>
      </c>
      <c r="K42" s="33">
        <v>21.5</v>
      </c>
      <c r="L42" s="31">
        <v>7</v>
      </c>
      <c r="M42" s="36">
        <v>7</v>
      </c>
      <c r="N42" s="36">
        <v>7.5</v>
      </c>
      <c r="O42" s="33">
        <v>21.5</v>
      </c>
      <c r="P42" s="37">
        <v>21.333333333333332</v>
      </c>
      <c r="Q42" s="77" t="s">
        <v>4</v>
      </c>
      <c r="R42" s="61" t="s">
        <v>238</v>
      </c>
    </row>
    <row r="43" spans="1:18" ht="45.75" customHeight="1">
      <c r="A43" s="30" t="s">
        <v>22</v>
      </c>
      <c r="B43" s="72" t="s">
        <v>103</v>
      </c>
      <c r="C43" s="83" t="s">
        <v>168</v>
      </c>
      <c r="D43" s="31">
        <v>8</v>
      </c>
      <c r="E43" s="32">
        <v>7</v>
      </c>
      <c r="F43" s="32">
        <v>7</v>
      </c>
      <c r="G43" s="33">
        <v>22</v>
      </c>
      <c r="H43" s="34">
        <v>8</v>
      </c>
      <c r="I43" s="36">
        <v>7</v>
      </c>
      <c r="J43" s="36">
        <v>6.5</v>
      </c>
      <c r="K43" s="33">
        <v>21.5</v>
      </c>
      <c r="L43" s="31">
        <v>7</v>
      </c>
      <c r="M43" s="36">
        <v>7</v>
      </c>
      <c r="N43" s="36">
        <v>7</v>
      </c>
      <c r="O43" s="33">
        <v>21</v>
      </c>
      <c r="P43" s="37">
        <v>21.5</v>
      </c>
      <c r="Q43" s="77" t="s">
        <v>4</v>
      </c>
      <c r="R43" s="61" t="s">
        <v>205</v>
      </c>
    </row>
    <row r="44" spans="1:18" ht="45.75" customHeight="1">
      <c r="A44" s="30" t="s">
        <v>22</v>
      </c>
      <c r="B44" s="72" t="s">
        <v>102</v>
      </c>
      <c r="C44" s="83" t="s">
        <v>167</v>
      </c>
      <c r="D44" s="31">
        <v>7</v>
      </c>
      <c r="E44" s="32">
        <v>7</v>
      </c>
      <c r="F44" s="32">
        <v>7.5</v>
      </c>
      <c r="G44" s="33">
        <v>21.5</v>
      </c>
      <c r="H44" s="34">
        <v>7.5</v>
      </c>
      <c r="I44" s="36">
        <v>7.5</v>
      </c>
      <c r="J44" s="36">
        <v>8</v>
      </c>
      <c r="K44" s="33">
        <v>23</v>
      </c>
      <c r="L44" s="31">
        <v>7</v>
      </c>
      <c r="M44" s="36">
        <v>7.5</v>
      </c>
      <c r="N44" s="36">
        <v>7.5</v>
      </c>
      <c r="O44" s="33">
        <v>22</v>
      </c>
      <c r="P44" s="37">
        <v>22.166666666666668</v>
      </c>
      <c r="Q44" s="77" t="s">
        <v>7</v>
      </c>
      <c r="R44" s="61" t="s">
        <v>236</v>
      </c>
    </row>
    <row r="45" spans="1:18" ht="45.75" customHeight="1">
      <c r="A45" s="30" t="s">
        <v>22</v>
      </c>
      <c r="B45" s="71" t="s">
        <v>101</v>
      </c>
      <c r="C45" s="83" t="s">
        <v>33</v>
      </c>
      <c r="D45" s="31">
        <v>7.5</v>
      </c>
      <c r="E45" s="32">
        <v>8</v>
      </c>
      <c r="F45" s="32">
        <v>6.5</v>
      </c>
      <c r="G45" s="33">
        <v>22</v>
      </c>
      <c r="H45" s="34">
        <v>8</v>
      </c>
      <c r="I45" s="36">
        <v>7.5</v>
      </c>
      <c r="J45" s="36">
        <v>7</v>
      </c>
      <c r="K45" s="33">
        <v>22.5</v>
      </c>
      <c r="L45" s="31">
        <v>8</v>
      </c>
      <c r="M45" s="36">
        <v>8</v>
      </c>
      <c r="N45" s="36">
        <v>7</v>
      </c>
      <c r="O45" s="33">
        <v>23</v>
      </c>
      <c r="P45" s="37">
        <v>22.5</v>
      </c>
      <c r="Q45" s="77" t="s">
        <v>7</v>
      </c>
      <c r="R45" s="61" t="s">
        <v>204</v>
      </c>
    </row>
    <row r="46" spans="1:18" ht="45.75" customHeight="1">
      <c r="A46" s="30" t="s">
        <v>22</v>
      </c>
      <c r="B46" s="71" t="s">
        <v>108</v>
      </c>
      <c r="C46" s="83" t="s">
        <v>46</v>
      </c>
      <c r="D46" s="31">
        <v>7.5</v>
      </c>
      <c r="E46" s="32">
        <v>7.5</v>
      </c>
      <c r="F46" s="32">
        <v>7</v>
      </c>
      <c r="G46" s="33">
        <v>22</v>
      </c>
      <c r="H46" s="34">
        <v>8</v>
      </c>
      <c r="I46" s="36">
        <v>7.5</v>
      </c>
      <c r="J46" s="36">
        <v>7</v>
      </c>
      <c r="K46" s="33">
        <v>22.5</v>
      </c>
      <c r="L46" s="31">
        <v>7.5</v>
      </c>
      <c r="M46" s="36">
        <v>8</v>
      </c>
      <c r="N46" s="36">
        <v>7.5</v>
      </c>
      <c r="O46" s="33">
        <v>23</v>
      </c>
      <c r="P46" s="37">
        <v>22.5</v>
      </c>
      <c r="Q46" s="77" t="s">
        <v>7</v>
      </c>
      <c r="R46" s="61" t="s">
        <v>209</v>
      </c>
    </row>
    <row r="47" spans="1:18" ht="45.75" customHeight="1">
      <c r="A47" s="30" t="s">
        <v>22</v>
      </c>
      <c r="B47" s="71" t="s">
        <v>110</v>
      </c>
      <c r="C47" s="83" t="s">
        <v>43</v>
      </c>
      <c r="D47" s="31">
        <v>7.5</v>
      </c>
      <c r="E47" s="32">
        <v>7</v>
      </c>
      <c r="F47" s="32">
        <v>7.5</v>
      </c>
      <c r="G47" s="33">
        <v>22</v>
      </c>
      <c r="H47" s="34">
        <v>7.5</v>
      </c>
      <c r="I47" s="36">
        <v>7</v>
      </c>
      <c r="J47" s="36">
        <v>8</v>
      </c>
      <c r="K47" s="33">
        <v>22.5</v>
      </c>
      <c r="L47" s="31">
        <v>7</v>
      </c>
      <c r="M47" s="36">
        <v>7.5</v>
      </c>
      <c r="N47" s="36">
        <v>8.5</v>
      </c>
      <c r="O47" s="33">
        <v>23</v>
      </c>
      <c r="P47" s="37">
        <v>22.5</v>
      </c>
      <c r="Q47" s="77" t="s">
        <v>7</v>
      </c>
      <c r="R47" s="61" t="s">
        <v>212</v>
      </c>
    </row>
    <row r="48" spans="1:18" ht="45.75" customHeight="1">
      <c r="A48" s="30" t="s">
        <v>22</v>
      </c>
      <c r="B48" s="71" t="s">
        <v>115</v>
      </c>
      <c r="C48" s="83" t="s">
        <v>77</v>
      </c>
      <c r="D48" s="31">
        <v>7.5</v>
      </c>
      <c r="E48" s="32">
        <v>8</v>
      </c>
      <c r="F48" s="32">
        <v>7</v>
      </c>
      <c r="G48" s="33">
        <v>22.5</v>
      </c>
      <c r="H48" s="34">
        <v>7.5</v>
      </c>
      <c r="I48" s="36">
        <v>7.5</v>
      </c>
      <c r="J48" s="36">
        <v>7.5</v>
      </c>
      <c r="K48" s="33">
        <v>22.5</v>
      </c>
      <c r="L48" s="31">
        <v>7.5</v>
      </c>
      <c r="M48" s="36">
        <v>8</v>
      </c>
      <c r="N48" s="36">
        <v>7</v>
      </c>
      <c r="O48" s="33">
        <v>22.5</v>
      </c>
      <c r="P48" s="37">
        <v>22.5</v>
      </c>
      <c r="Q48" s="77" t="s">
        <v>7</v>
      </c>
      <c r="R48" s="61" t="s">
        <v>214</v>
      </c>
    </row>
    <row r="49" spans="1:18" ht="45.75" customHeight="1">
      <c r="A49" s="30" t="s">
        <v>22</v>
      </c>
      <c r="B49" s="71" t="s">
        <v>111</v>
      </c>
      <c r="C49" s="83" t="s">
        <v>35</v>
      </c>
      <c r="D49" s="31">
        <v>7.5</v>
      </c>
      <c r="E49" s="32">
        <v>8</v>
      </c>
      <c r="F49" s="32">
        <v>7</v>
      </c>
      <c r="G49" s="33">
        <v>22.5</v>
      </c>
      <c r="H49" s="34">
        <v>7.5</v>
      </c>
      <c r="I49" s="36">
        <v>7.5</v>
      </c>
      <c r="J49" s="36">
        <v>7.5</v>
      </c>
      <c r="K49" s="33">
        <v>22.5</v>
      </c>
      <c r="L49" s="31">
        <v>7.5</v>
      </c>
      <c r="M49" s="36">
        <v>8</v>
      </c>
      <c r="N49" s="36">
        <v>7.5</v>
      </c>
      <c r="O49" s="33">
        <v>23</v>
      </c>
      <c r="P49" s="37">
        <v>22.666666666666668</v>
      </c>
      <c r="Q49" s="77" t="s">
        <v>7</v>
      </c>
      <c r="R49" s="61" t="s">
        <v>213</v>
      </c>
    </row>
    <row r="50" spans="1:18" ht="45.75" customHeight="1">
      <c r="A50" s="30" t="s">
        <v>22</v>
      </c>
      <c r="B50" s="71" t="s">
        <v>118</v>
      </c>
      <c r="C50" s="83" t="s">
        <v>164</v>
      </c>
      <c r="D50" s="31">
        <v>7.5</v>
      </c>
      <c r="E50" s="32">
        <v>7.5</v>
      </c>
      <c r="F50" s="32">
        <v>7.5</v>
      </c>
      <c r="G50" s="33">
        <v>22.5</v>
      </c>
      <c r="H50" s="34">
        <v>7.5</v>
      </c>
      <c r="I50" s="36">
        <v>7.5</v>
      </c>
      <c r="J50" s="36">
        <v>8</v>
      </c>
      <c r="K50" s="33">
        <v>23</v>
      </c>
      <c r="L50" s="31">
        <v>7.5</v>
      </c>
      <c r="M50" s="36">
        <v>7.5</v>
      </c>
      <c r="N50" s="36">
        <v>8</v>
      </c>
      <c r="O50" s="33">
        <v>23</v>
      </c>
      <c r="P50" s="37">
        <v>22.833333333333332</v>
      </c>
      <c r="Q50" s="77" t="s">
        <v>7</v>
      </c>
      <c r="R50" s="61" t="s">
        <v>215</v>
      </c>
    </row>
    <row r="51" spans="1:18" ht="45.75" customHeight="1">
      <c r="A51" s="30" t="s">
        <v>22</v>
      </c>
      <c r="B51" s="71" t="s">
        <v>109</v>
      </c>
      <c r="C51" s="83" t="s">
        <v>63</v>
      </c>
      <c r="D51" s="31">
        <v>8</v>
      </c>
      <c r="E51" s="32">
        <v>8</v>
      </c>
      <c r="F51" s="32">
        <v>7</v>
      </c>
      <c r="G51" s="33">
        <v>23</v>
      </c>
      <c r="H51" s="34">
        <v>7.5</v>
      </c>
      <c r="I51" s="36">
        <v>8</v>
      </c>
      <c r="J51" s="36">
        <v>8</v>
      </c>
      <c r="K51" s="33">
        <v>23.5</v>
      </c>
      <c r="L51" s="31">
        <v>7</v>
      </c>
      <c r="M51" s="36">
        <v>8</v>
      </c>
      <c r="N51" s="36">
        <v>7.5</v>
      </c>
      <c r="O51" s="33">
        <v>22.5</v>
      </c>
      <c r="P51" s="37">
        <v>23</v>
      </c>
      <c r="Q51" s="77" t="s">
        <v>7</v>
      </c>
      <c r="R51" s="61" t="s">
        <v>210</v>
      </c>
    </row>
    <row r="52" spans="1:18" ht="45.75" customHeight="1">
      <c r="A52" s="30" t="s">
        <v>22</v>
      </c>
      <c r="B52" s="71" t="s">
        <v>116</v>
      </c>
      <c r="C52" s="83" t="s">
        <v>40</v>
      </c>
      <c r="D52" s="31">
        <v>8</v>
      </c>
      <c r="E52" s="32">
        <v>7.5</v>
      </c>
      <c r="F52" s="32">
        <v>7.5</v>
      </c>
      <c r="G52" s="33">
        <v>23</v>
      </c>
      <c r="H52" s="34">
        <v>8</v>
      </c>
      <c r="I52" s="36">
        <v>7.5</v>
      </c>
      <c r="J52" s="36">
        <v>8.5</v>
      </c>
      <c r="K52" s="33">
        <v>24</v>
      </c>
      <c r="L52" s="31">
        <v>8</v>
      </c>
      <c r="M52" s="36">
        <v>8</v>
      </c>
      <c r="N52" s="36">
        <v>7.5</v>
      </c>
      <c r="O52" s="33">
        <v>23.5</v>
      </c>
      <c r="P52" s="37">
        <v>23.5</v>
      </c>
      <c r="Q52" s="77" t="s">
        <v>7</v>
      </c>
      <c r="R52" s="61" t="s">
        <v>239</v>
      </c>
    </row>
    <row r="53" spans="1:18" ht="45.75" customHeight="1">
      <c r="A53" s="30" t="s">
        <v>22</v>
      </c>
      <c r="B53" s="71" t="s">
        <v>82</v>
      </c>
      <c r="C53" s="83" t="s">
        <v>48</v>
      </c>
      <c r="D53" s="31">
        <v>8</v>
      </c>
      <c r="E53" s="32">
        <v>8</v>
      </c>
      <c r="F53" s="32">
        <v>8</v>
      </c>
      <c r="G53" s="33">
        <v>24</v>
      </c>
      <c r="H53" s="34">
        <v>8</v>
      </c>
      <c r="I53" s="36">
        <v>8</v>
      </c>
      <c r="J53" s="36">
        <v>8</v>
      </c>
      <c r="K53" s="33">
        <v>24</v>
      </c>
      <c r="L53" s="31">
        <v>7.5</v>
      </c>
      <c r="M53" s="36">
        <v>8</v>
      </c>
      <c r="N53" s="36">
        <v>8</v>
      </c>
      <c r="O53" s="33">
        <v>23.5</v>
      </c>
      <c r="P53" s="37">
        <v>23.833333333333332</v>
      </c>
      <c r="Q53" s="77" t="s">
        <v>7</v>
      </c>
      <c r="R53" s="61" t="s">
        <v>211</v>
      </c>
    </row>
    <row r="54" spans="1:18" ht="45.75" customHeight="1">
      <c r="A54" s="30" t="s">
        <v>22</v>
      </c>
      <c r="B54" s="71" t="s">
        <v>113</v>
      </c>
      <c r="C54" s="83" t="s">
        <v>52</v>
      </c>
      <c r="D54" s="31">
        <v>8</v>
      </c>
      <c r="E54" s="32">
        <v>8</v>
      </c>
      <c r="F54" s="32">
        <v>7.5</v>
      </c>
      <c r="G54" s="33">
        <v>23.5</v>
      </c>
      <c r="H54" s="34">
        <v>8</v>
      </c>
      <c r="I54" s="36">
        <v>8</v>
      </c>
      <c r="J54" s="36">
        <v>8</v>
      </c>
      <c r="K54" s="33">
        <v>24</v>
      </c>
      <c r="L54" s="31">
        <v>8</v>
      </c>
      <c r="M54" s="36">
        <v>8</v>
      </c>
      <c r="N54" s="36">
        <v>8</v>
      </c>
      <c r="O54" s="33">
        <v>24</v>
      </c>
      <c r="P54" s="37">
        <v>23.833333333333332</v>
      </c>
      <c r="Q54" s="77" t="s">
        <v>7</v>
      </c>
      <c r="R54" s="61" t="s">
        <v>261</v>
      </c>
    </row>
    <row r="55" spans="1:18" ht="45.75" customHeight="1">
      <c r="A55" s="106" t="s">
        <v>22</v>
      </c>
      <c r="B55" s="89" t="s">
        <v>117</v>
      </c>
      <c r="C55" s="90" t="s">
        <v>49</v>
      </c>
      <c r="D55" s="91">
        <v>8</v>
      </c>
      <c r="E55" s="92">
        <v>8</v>
      </c>
      <c r="F55" s="92">
        <v>8</v>
      </c>
      <c r="G55" s="93">
        <v>24</v>
      </c>
      <c r="H55" s="94">
        <v>8</v>
      </c>
      <c r="I55" s="95">
        <v>8</v>
      </c>
      <c r="J55" s="95">
        <v>8</v>
      </c>
      <c r="K55" s="93">
        <v>24</v>
      </c>
      <c r="L55" s="91">
        <v>8</v>
      </c>
      <c r="M55" s="95">
        <v>8</v>
      </c>
      <c r="N55" s="95">
        <v>8</v>
      </c>
      <c r="O55" s="93">
        <v>24</v>
      </c>
      <c r="P55" s="96">
        <v>24</v>
      </c>
      <c r="Q55" s="97" t="s">
        <v>12</v>
      </c>
      <c r="R55" s="98" t="s">
        <v>263</v>
      </c>
    </row>
    <row r="56" spans="1:18" ht="8.25" customHeight="1">
      <c r="A56" s="40"/>
      <c r="B56" s="62"/>
      <c r="C56" s="84"/>
      <c r="D56" s="40"/>
      <c r="E56" s="40"/>
      <c r="F56" s="40"/>
      <c r="G56" s="41"/>
      <c r="H56" s="40"/>
      <c r="I56" s="42"/>
      <c r="J56" s="42"/>
      <c r="K56" s="41"/>
      <c r="L56" s="40"/>
      <c r="M56" s="42"/>
      <c r="N56" s="42"/>
      <c r="O56" s="41"/>
      <c r="P56" s="41"/>
      <c r="Q56" s="47"/>
      <c r="R56" s="62"/>
    </row>
    <row r="57" spans="1:17" ht="30.75" customHeight="1">
      <c r="A57" s="2"/>
      <c r="B57" s="68" t="s">
        <v>26</v>
      </c>
      <c r="C57" s="82" t="s">
        <v>21</v>
      </c>
      <c r="D57" s="1" t="e">
        <v>#NAME?</v>
      </c>
      <c r="E57" s="1"/>
      <c r="F57" s="1"/>
      <c r="G57" s="39"/>
      <c r="K57" s="39"/>
      <c r="O57" s="39"/>
      <c r="P57" s="39"/>
      <c r="Q57" s="27"/>
    </row>
    <row r="58" spans="1:18" s="49" customFormat="1" ht="28.5" customHeight="1">
      <c r="A58" s="44"/>
      <c r="B58" s="64"/>
      <c r="C58" s="86"/>
      <c r="D58" s="44"/>
      <c r="E58" s="44"/>
      <c r="F58" s="44"/>
      <c r="G58" s="45"/>
      <c r="H58" s="44"/>
      <c r="I58" s="44"/>
      <c r="J58" s="44"/>
      <c r="K58" s="45"/>
      <c r="L58" s="44"/>
      <c r="M58" s="44"/>
      <c r="N58" s="44"/>
      <c r="O58" s="45"/>
      <c r="P58" s="45"/>
      <c r="Q58" s="48"/>
      <c r="R58" s="64"/>
    </row>
    <row r="59" spans="1:18" ht="45.75" customHeight="1">
      <c r="A59" s="30" t="s">
        <v>24</v>
      </c>
      <c r="B59" s="71" t="s">
        <v>150</v>
      </c>
      <c r="C59" s="83" t="s">
        <v>56</v>
      </c>
      <c r="D59" s="50">
        <v>6.5</v>
      </c>
      <c r="E59" s="51">
        <v>6</v>
      </c>
      <c r="F59" s="51">
        <v>7</v>
      </c>
      <c r="G59" s="52">
        <v>19.5</v>
      </c>
      <c r="H59" s="53">
        <v>6.5</v>
      </c>
      <c r="I59" s="54">
        <v>6</v>
      </c>
      <c r="J59" s="54">
        <v>6.5</v>
      </c>
      <c r="K59" s="55">
        <v>19</v>
      </c>
      <c r="L59" s="50">
        <v>7</v>
      </c>
      <c r="M59" s="54">
        <v>7</v>
      </c>
      <c r="N59" s="54">
        <v>7</v>
      </c>
      <c r="O59" s="52">
        <v>21</v>
      </c>
      <c r="P59" s="37">
        <v>19.833333333333332</v>
      </c>
      <c r="Q59" s="77" t="s">
        <v>4</v>
      </c>
      <c r="R59" s="65" t="s">
        <v>229</v>
      </c>
    </row>
    <row r="60" spans="1:18" ht="45.75" customHeight="1">
      <c r="A60" s="30" t="s">
        <v>24</v>
      </c>
      <c r="B60" s="71" t="s">
        <v>121</v>
      </c>
      <c r="C60" s="83" t="s">
        <v>52</v>
      </c>
      <c r="D60" s="50">
        <v>7</v>
      </c>
      <c r="E60" s="51">
        <v>6</v>
      </c>
      <c r="F60" s="51">
        <v>7.5</v>
      </c>
      <c r="G60" s="52">
        <v>20.5</v>
      </c>
      <c r="H60" s="53">
        <v>7</v>
      </c>
      <c r="I60" s="54">
        <v>6</v>
      </c>
      <c r="J60" s="54">
        <v>7.5</v>
      </c>
      <c r="K60" s="55">
        <v>20.5</v>
      </c>
      <c r="L60" s="50">
        <v>6</v>
      </c>
      <c r="M60" s="54">
        <v>6</v>
      </c>
      <c r="N60" s="54">
        <v>7</v>
      </c>
      <c r="O60" s="52">
        <v>19</v>
      </c>
      <c r="P60" s="37">
        <v>20</v>
      </c>
      <c r="Q60" s="77" t="s">
        <v>4</v>
      </c>
      <c r="R60" s="66" t="s">
        <v>241</v>
      </c>
    </row>
    <row r="61" spans="1:18" ht="45.75" customHeight="1">
      <c r="A61" s="30" t="s">
        <v>24</v>
      </c>
      <c r="B61" s="71" t="s">
        <v>128</v>
      </c>
      <c r="C61" s="83" t="s">
        <v>171</v>
      </c>
      <c r="D61" s="50">
        <v>6.5</v>
      </c>
      <c r="E61" s="51">
        <v>6.5</v>
      </c>
      <c r="F61" s="51">
        <v>7</v>
      </c>
      <c r="G61" s="52">
        <v>20</v>
      </c>
      <c r="H61" s="53">
        <v>6.5</v>
      </c>
      <c r="I61" s="54">
        <v>6.5</v>
      </c>
      <c r="J61" s="54">
        <v>6.5</v>
      </c>
      <c r="K61" s="55">
        <v>19.5</v>
      </c>
      <c r="L61" s="50">
        <v>7</v>
      </c>
      <c r="M61" s="54">
        <v>6.5</v>
      </c>
      <c r="N61" s="54">
        <v>7</v>
      </c>
      <c r="O61" s="52">
        <v>20.5</v>
      </c>
      <c r="P61" s="37">
        <v>20</v>
      </c>
      <c r="Q61" s="77" t="s">
        <v>4</v>
      </c>
      <c r="R61" s="66" t="s">
        <v>268</v>
      </c>
    </row>
    <row r="62" spans="1:18" ht="45.75" customHeight="1">
      <c r="A62" s="30" t="s">
        <v>24</v>
      </c>
      <c r="B62" s="71" t="s">
        <v>133</v>
      </c>
      <c r="C62" s="83" t="s">
        <v>36</v>
      </c>
      <c r="D62" s="50">
        <v>6.5</v>
      </c>
      <c r="E62" s="51">
        <v>6</v>
      </c>
      <c r="F62" s="51">
        <v>7</v>
      </c>
      <c r="G62" s="52">
        <v>19.5</v>
      </c>
      <c r="H62" s="53">
        <v>6.5</v>
      </c>
      <c r="I62" s="54">
        <v>6.5</v>
      </c>
      <c r="J62" s="54">
        <v>7</v>
      </c>
      <c r="K62" s="55">
        <v>20</v>
      </c>
      <c r="L62" s="50">
        <v>7</v>
      </c>
      <c r="M62" s="54">
        <v>6</v>
      </c>
      <c r="N62" s="54">
        <v>7.5</v>
      </c>
      <c r="O62" s="52">
        <v>20.5</v>
      </c>
      <c r="P62" s="37">
        <v>20</v>
      </c>
      <c r="Q62" s="77" t="s">
        <v>4</v>
      </c>
      <c r="R62" s="66" t="s">
        <v>221</v>
      </c>
    </row>
    <row r="63" spans="1:18" ht="45.75" customHeight="1">
      <c r="A63" s="30" t="s">
        <v>24</v>
      </c>
      <c r="B63" s="71" t="s">
        <v>123</v>
      </c>
      <c r="C63" s="83" t="s">
        <v>168</v>
      </c>
      <c r="D63" s="50">
        <v>7</v>
      </c>
      <c r="E63" s="51">
        <v>6.5</v>
      </c>
      <c r="F63" s="51">
        <v>6.5</v>
      </c>
      <c r="G63" s="52">
        <v>20</v>
      </c>
      <c r="H63" s="53">
        <v>6.5</v>
      </c>
      <c r="I63" s="54">
        <v>6.5</v>
      </c>
      <c r="J63" s="54">
        <v>6.5</v>
      </c>
      <c r="K63" s="55">
        <v>19.5</v>
      </c>
      <c r="L63" s="50">
        <v>7</v>
      </c>
      <c r="M63" s="54">
        <v>7</v>
      </c>
      <c r="N63" s="54">
        <v>7</v>
      </c>
      <c r="O63" s="52">
        <v>21</v>
      </c>
      <c r="P63" s="37">
        <v>20.166666666666668</v>
      </c>
      <c r="Q63" s="77" t="s">
        <v>4</v>
      </c>
      <c r="R63" s="66" t="s">
        <v>216</v>
      </c>
    </row>
    <row r="64" spans="1:18" ht="45.75" customHeight="1">
      <c r="A64" s="30" t="s">
        <v>24</v>
      </c>
      <c r="B64" s="71" t="s">
        <v>120</v>
      </c>
      <c r="C64" s="83" t="s">
        <v>51</v>
      </c>
      <c r="D64" s="50">
        <v>6.5</v>
      </c>
      <c r="E64" s="51">
        <v>7</v>
      </c>
      <c r="F64" s="51">
        <v>6.5</v>
      </c>
      <c r="G64" s="52">
        <v>20</v>
      </c>
      <c r="H64" s="53">
        <v>7</v>
      </c>
      <c r="I64" s="54">
        <v>7.5</v>
      </c>
      <c r="J64" s="54">
        <v>6.5</v>
      </c>
      <c r="K64" s="55">
        <v>21</v>
      </c>
      <c r="L64" s="50">
        <v>7</v>
      </c>
      <c r="M64" s="54">
        <v>7</v>
      </c>
      <c r="N64" s="54">
        <v>7</v>
      </c>
      <c r="O64" s="52">
        <v>21</v>
      </c>
      <c r="P64" s="37">
        <v>20.666666666666668</v>
      </c>
      <c r="Q64" s="77" t="s">
        <v>4</v>
      </c>
      <c r="R64" s="66" t="s">
        <v>240</v>
      </c>
    </row>
    <row r="65" spans="1:18" ht="45.75" customHeight="1">
      <c r="A65" s="30" t="s">
        <v>24</v>
      </c>
      <c r="B65" s="71" t="s">
        <v>124</v>
      </c>
      <c r="C65" s="83" t="s">
        <v>163</v>
      </c>
      <c r="D65" s="50">
        <v>7.5</v>
      </c>
      <c r="E65" s="51">
        <v>6.5</v>
      </c>
      <c r="F65" s="51">
        <v>7</v>
      </c>
      <c r="G65" s="52">
        <v>21</v>
      </c>
      <c r="H65" s="53">
        <v>7</v>
      </c>
      <c r="I65" s="54">
        <v>7</v>
      </c>
      <c r="J65" s="54">
        <v>7</v>
      </c>
      <c r="K65" s="55">
        <v>21</v>
      </c>
      <c r="L65" s="50">
        <v>7</v>
      </c>
      <c r="M65" s="54">
        <v>7</v>
      </c>
      <c r="N65" s="54">
        <v>7</v>
      </c>
      <c r="O65" s="52">
        <v>21</v>
      </c>
      <c r="P65" s="37">
        <v>21</v>
      </c>
      <c r="Q65" s="77" t="s">
        <v>4</v>
      </c>
      <c r="R65" s="66" t="s">
        <v>217</v>
      </c>
    </row>
    <row r="66" spans="1:18" ht="45.75" customHeight="1">
      <c r="A66" s="30" t="s">
        <v>24</v>
      </c>
      <c r="B66" s="71" t="s">
        <v>136</v>
      </c>
      <c r="C66" s="83" t="s">
        <v>165</v>
      </c>
      <c r="D66" s="50">
        <v>7</v>
      </c>
      <c r="E66" s="51">
        <v>6.5</v>
      </c>
      <c r="F66" s="51">
        <v>7</v>
      </c>
      <c r="G66" s="52">
        <v>20.5</v>
      </c>
      <c r="H66" s="53">
        <v>7</v>
      </c>
      <c r="I66" s="54">
        <v>7</v>
      </c>
      <c r="J66" s="54">
        <v>7</v>
      </c>
      <c r="K66" s="55">
        <v>21</v>
      </c>
      <c r="L66" s="50">
        <v>7</v>
      </c>
      <c r="M66" s="54">
        <v>7</v>
      </c>
      <c r="N66" s="54">
        <v>7.5</v>
      </c>
      <c r="O66" s="52">
        <v>21.5</v>
      </c>
      <c r="P66" s="37">
        <v>21</v>
      </c>
      <c r="Q66" s="77" t="s">
        <v>4</v>
      </c>
      <c r="R66" s="66" t="s">
        <v>223</v>
      </c>
    </row>
    <row r="67" spans="1:18" ht="45.75" customHeight="1">
      <c r="A67" s="30" t="s">
        <v>24</v>
      </c>
      <c r="B67" s="71" t="s">
        <v>139</v>
      </c>
      <c r="C67" s="83" t="s">
        <v>46</v>
      </c>
      <c r="D67" s="50">
        <v>6.5</v>
      </c>
      <c r="E67" s="51">
        <v>7</v>
      </c>
      <c r="F67" s="51">
        <v>7</v>
      </c>
      <c r="G67" s="52">
        <v>20.5</v>
      </c>
      <c r="H67" s="53">
        <v>6.5</v>
      </c>
      <c r="I67" s="54">
        <v>7.5</v>
      </c>
      <c r="J67" s="54">
        <v>7</v>
      </c>
      <c r="K67" s="55">
        <v>21</v>
      </c>
      <c r="L67" s="50">
        <v>7.5</v>
      </c>
      <c r="M67" s="54">
        <v>7.5</v>
      </c>
      <c r="N67" s="54">
        <v>7</v>
      </c>
      <c r="O67" s="52">
        <v>22</v>
      </c>
      <c r="P67" s="37">
        <v>21.166666666666668</v>
      </c>
      <c r="Q67" s="77" t="s">
        <v>4</v>
      </c>
      <c r="R67" s="66" t="s">
        <v>245</v>
      </c>
    </row>
    <row r="68" spans="1:18" ht="45.75" customHeight="1">
      <c r="A68" s="30" t="s">
        <v>24</v>
      </c>
      <c r="B68" s="71" t="s">
        <v>143</v>
      </c>
      <c r="C68" s="83" t="s">
        <v>32</v>
      </c>
      <c r="D68" s="50">
        <v>7</v>
      </c>
      <c r="E68" s="51">
        <v>7</v>
      </c>
      <c r="F68" s="51">
        <v>7</v>
      </c>
      <c r="G68" s="52">
        <v>21</v>
      </c>
      <c r="H68" s="53">
        <v>7</v>
      </c>
      <c r="I68" s="54">
        <v>7</v>
      </c>
      <c r="J68" s="54">
        <v>7</v>
      </c>
      <c r="K68" s="55">
        <v>21</v>
      </c>
      <c r="L68" s="50">
        <v>7</v>
      </c>
      <c r="M68" s="54">
        <v>7.5</v>
      </c>
      <c r="N68" s="54">
        <v>7</v>
      </c>
      <c r="O68" s="52">
        <v>21.5</v>
      </c>
      <c r="P68" s="37">
        <v>21.166666666666668</v>
      </c>
      <c r="Q68" s="77" t="s">
        <v>4</v>
      </c>
      <c r="R68" s="66" t="s">
        <v>272</v>
      </c>
    </row>
    <row r="69" spans="1:18" ht="45.75" customHeight="1">
      <c r="A69" s="30" t="s">
        <v>24</v>
      </c>
      <c r="B69" s="71" t="s">
        <v>125</v>
      </c>
      <c r="C69" s="83" t="s">
        <v>170</v>
      </c>
      <c r="D69" s="50">
        <v>7</v>
      </c>
      <c r="E69" s="51">
        <v>7.5</v>
      </c>
      <c r="F69" s="51">
        <v>6.5</v>
      </c>
      <c r="G69" s="52">
        <v>21</v>
      </c>
      <c r="H69" s="53">
        <v>7</v>
      </c>
      <c r="I69" s="54">
        <v>7.5</v>
      </c>
      <c r="J69" s="54">
        <v>7</v>
      </c>
      <c r="K69" s="55">
        <v>21.5</v>
      </c>
      <c r="L69" s="50">
        <v>7</v>
      </c>
      <c r="M69" s="54">
        <v>7.5</v>
      </c>
      <c r="N69" s="54">
        <v>7</v>
      </c>
      <c r="O69" s="52">
        <v>21.5</v>
      </c>
      <c r="P69" s="37">
        <v>21.333333333333332</v>
      </c>
      <c r="Q69" s="77" t="s">
        <v>4</v>
      </c>
      <c r="R69" s="66" t="s">
        <v>266</v>
      </c>
    </row>
    <row r="70" spans="1:18" ht="45.75" customHeight="1">
      <c r="A70" s="30" t="s">
        <v>24</v>
      </c>
      <c r="B70" s="71" t="s">
        <v>135</v>
      </c>
      <c r="C70" s="83" t="s">
        <v>45</v>
      </c>
      <c r="D70" s="50">
        <v>7</v>
      </c>
      <c r="E70" s="51">
        <v>7</v>
      </c>
      <c r="F70" s="51">
        <v>7</v>
      </c>
      <c r="G70" s="52">
        <v>21</v>
      </c>
      <c r="H70" s="53">
        <v>6.5</v>
      </c>
      <c r="I70" s="54">
        <v>7</v>
      </c>
      <c r="J70" s="54">
        <v>7</v>
      </c>
      <c r="K70" s="55">
        <v>20.5</v>
      </c>
      <c r="L70" s="50">
        <v>7.5</v>
      </c>
      <c r="M70" s="54">
        <v>7.5</v>
      </c>
      <c r="N70" s="54">
        <v>7.5</v>
      </c>
      <c r="O70" s="52">
        <v>22.5</v>
      </c>
      <c r="P70" s="37">
        <v>21.333333333333332</v>
      </c>
      <c r="Q70" s="77" t="s">
        <v>4</v>
      </c>
      <c r="R70" s="66" t="s">
        <v>222</v>
      </c>
    </row>
    <row r="71" spans="1:18" ht="45.75" customHeight="1">
      <c r="A71" s="30" t="s">
        <v>24</v>
      </c>
      <c r="B71" s="71" t="s">
        <v>127</v>
      </c>
      <c r="C71" s="83" t="s">
        <v>41</v>
      </c>
      <c r="D71" s="50">
        <v>7</v>
      </c>
      <c r="E71" s="51">
        <v>7</v>
      </c>
      <c r="F71" s="51">
        <v>7</v>
      </c>
      <c r="G71" s="52">
        <v>21</v>
      </c>
      <c r="H71" s="53">
        <v>7.5</v>
      </c>
      <c r="I71" s="54">
        <v>7</v>
      </c>
      <c r="J71" s="54">
        <v>7</v>
      </c>
      <c r="K71" s="55">
        <v>21.5</v>
      </c>
      <c r="L71" s="50">
        <v>7</v>
      </c>
      <c r="M71" s="54">
        <v>7.5</v>
      </c>
      <c r="N71" s="54">
        <v>7.5</v>
      </c>
      <c r="O71" s="52">
        <v>22</v>
      </c>
      <c r="P71" s="37">
        <v>21.5</v>
      </c>
      <c r="Q71" s="77" t="s">
        <v>4</v>
      </c>
      <c r="R71" s="66" t="s">
        <v>218</v>
      </c>
    </row>
    <row r="72" spans="1:18" ht="45.75" customHeight="1">
      <c r="A72" s="30" t="s">
        <v>24</v>
      </c>
      <c r="B72" s="71" t="s">
        <v>131</v>
      </c>
      <c r="C72" s="83" t="s">
        <v>49</v>
      </c>
      <c r="D72" s="50">
        <v>7</v>
      </c>
      <c r="E72" s="51">
        <v>7.5</v>
      </c>
      <c r="F72" s="51">
        <v>7</v>
      </c>
      <c r="G72" s="52">
        <v>21.5</v>
      </c>
      <c r="H72" s="53">
        <v>7.5</v>
      </c>
      <c r="I72" s="54">
        <v>7.5</v>
      </c>
      <c r="J72" s="54">
        <v>7</v>
      </c>
      <c r="K72" s="55">
        <v>22</v>
      </c>
      <c r="L72" s="50">
        <v>7</v>
      </c>
      <c r="M72" s="54">
        <v>7</v>
      </c>
      <c r="N72" s="54">
        <v>7</v>
      </c>
      <c r="O72" s="52">
        <v>21</v>
      </c>
      <c r="P72" s="37">
        <v>21.5</v>
      </c>
      <c r="Q72" s="77" t="s">
        <v>4</v>
      </c>
      <c r="R72" s="66" t="s">
        <v>243</v>
      </c>
    </row>
    <row r="73" spans="1:18" ht="45.75" customHeight="1">
      <c r="A73" s="30" t="s">
        <v>24</v>
      </c>
      <c r="B73" s="71" t="s">
        <v>138</v>
      </c>
      <c r="C73" s="83" t="s">
        <v>47</v>
      </c>
      <c r="D73" s="50">
        <v>7</v>
      </c>
      <c r="E73" s="51">
        <v>7.5</v>
      </c>
      <c r="F73" s="51">
        <v>7</v>
      </c>
      <c r="G73" s="52">
        <v>21.5</v>
      </c>
      <c r="H73" s="53">
        <v>6.5</v>
      </c>
      <c r="I73" s="54">
        <v>7.5</v>
      </c>
      <c r="J73" s="54">
        <v>7</v>
      </c>
      <c r="K73" s="55">
        <v>21</v>
      </c>
      <c r="L73" s="50">
        <v>7</v>
      </c>
      <c r="M73" s="54">
        <v>8</v>
      </c>
      <c r="N73" s="54">
        <v>7</v>
      </c>
      <c r="O73" s="52">
        <v>22</v>
      </c>
      <c r="P73" s="37">
        <v>21.5</v>
      </c>
      <c r="Q73" s="77" t="s">
        <v>4</v>
      </c>
      <c r="R73" s="66" t="s">
        <v>224</v>
      </c>
    </row>
    <row r="74" spans="1:18" ht="45.75" customHeight="1">
      <c r="A74" s="30" t="s">
        <v>24</v>
      </c>
      <c r="B74" s="71" t="s">
        <v>152</v>
      </c>
      <c r="C74" s="83" t="s">
        <v>42</v>
      </c>
      <c r="D74" s="50">
        <v>7</v>
      </c>
      <c r="E74" s="51">
        <v>7</v>
      </c>
      <c r="F74" s="51">
        <v>7</v>
      </c>
      <c r="G74" s="52">
        <v>21</v>
      </c>
      <c r="H74" s="53">
        <v>7.5</v>
      </c>
      <c r="I74" s="54">
        <v>7</v>
      </c>
      <c r="J74" s="54">
        <v>7.5</v>
      </c>
      <c r="K74" s="55">
        <v>22</v>
      </c>
      <c r="L74" s="50">
        <v>7</v>
      </c>
      <c r="M74" s="54">
        <v>7.5</v>
      </c>
      <c r="N74" s="54">
        <v>7</v>
      </c>
      <c r="O74" s="52">
        <v>21.5</v>
      </c>
      <c r="P74" s="37">
        <v>21.5</v>
      </c>
      <c r="Q74" s="77" t="s">
        <v>4</v>
      </c>
      <c r="R74" s="66" t="s">
        <v>274</v>
      </c>
    </row>
    <row r="75" spans="1:18" ht="45.75" customHeight="1">
      <c r="A75" s="30" t="s">
        <v>24</v>
      </c>
      <c r="B75" s="71" t="s">
        <v>141</v>
      </c>
      <c r="C75" s="83" t="s">
        <v>33</v>
      </c>
      <c r="D75" s="50">
        <v>7.5</v>
      </c>
      <c r="E75" s="51">
        <v>7.5</v>
      </c>
      <c r="F75" s="51">
        <v>7</v>
      </c>
      <c r="G75" s="52">
        <v>22</v>
      </c>
      <c r="H75" s="53">
        <v>7</v>
      </c>
      <c r="I75" s="54">
        <v>7.5</v>
      </c>
      <c r="J75" s="54">
        <v>7</v>
      </c>
      <c r="K75" s="55">
        <v>21.5</v>
      </c>
      <c r="L75" s="50">
        <v>7</v>
      </c>
      <c r="M75" s="54">
        <v>7.5</v>
      </c>
      <c r="N75" s="54">
        <v>7</v>
      </c>
      <c r="O75" s="52">
        <v>21.5</v>
      </c>
      <c r="P75" s="37">
        <v>21.666666666666668</v>
      </c>
      <c r="Q75" s="77" t="s">
        <v>4</v>
      </c>
      <c r="R75" s="66" t="s">
        <v>271</v>
      </c>
    </row>
    <row r="76" spans="1:18" ht="45.75" customHeight="1">
      <c r="A76" s="30" t="s">
        <v>24</v>
      </c>
      <c r="B76" s="71" t="s">
        <v>148</v>
      </c>
      <c r="C76" s="83" t="s">
        <v>83</v>
      </c>
      <c r="D76" s="50">
        <v>7.5</v>
      </c>
      <c r="E76" s="51">
        <v>7.5</v>
      </c>
      <c r="F76" s="51">
        <v>7</v>
      </c>
      <c r="G76" s="52">
        <v>22</v>
      </c>
      <c r="H76" s="53">
        <v>8</v>
      </c>
      <c r="I76" s="54">
        <v>7</v>
      </c>
      <c r="J76" s="54">
        <v>7</v>
      </c>
      <c r="K76" s="55">
        <v>22</v>
      </c>
      <c r="L76" s="50">
        <v>7</v>
      </c>
      <c r="M76" s="54">
        <v>7.5</v>
      </c>
      <c r="N76" s="54">
        <v>7</v>
      </c>
      <c r="O76" s="52">
        <v>21.5</v>
      </c>
      <c r="P76" s="37">
        <v>21.833333333333332</v>
      </c>
      <c r="Q76" s="77" t="s">
        <v>4</v>
      </c>
      <c r="R76" s="66" t="s">
        <v>227</v>
      </c>
    </row>
    <row r="77" spans="1:18" ht="45.75" customHeight="1">
      <c r="A77" s="30" t="s">
        <v>24</v>
      </c>
      <c r="B77" s="71" t="s">
        <v>119</v>
      </c>
      <c r="C77" s="83" t="s">
        <v>31</v>
      </c>
      <c r="D77" s="50">
        <v>7.5</v>
      </c>
      <c r="E77" s="51">
        <v>7</v>
      </c>
      <c r="F77" s="51">
        <v>8</v>
      </c>
      <c r="G77" s="52">
        <v>22.5</v>
      </c>
      <c r="H77" s="53">
        <v>6.5</v>
      </c>
      <c r="I77" s="54">
        <v>7.5</v>
      </c>
      <c r="J77" s="54">
        <v>8</v>
      </c>
      <c r="K77" s="55">
        <v>22</v>
      </c>
      <c r="L77" s="50">
        <v>7.5</v>
      </c>
      <c r="M77" s="54">
        <v>7.5</v>
      </c>
      <c r="N77" s="54">
        <v>7</v>
      </c>
      <c r="O77" s="52">
        <v>22</v>
      </c>
      <c r="P77" s="37">
        <v>22.166666666666668</v>
      </c>
      <c r="Q77" s="77" t="s">
        <v>7</v>
      </c>
      <c r="R77" s="66" t="s">
        <v>264</v>
      </c>
    </row>
    <row r="78" spans="1:18" ht="45.75" customHeight="1">
      <c r="A78" s="30" t="s">
        <v>24</v>
      </c>
      <c r="B78" s="71" t="s">
        <v>146</v>
      </c>
      <c r="C78" s="83" t="s">
        <v>63</v>
      </c>
      <c r="D78" s="50">
        <v>7.5</v>
      </c>
      <c r="E78" s="51">
        <v>7.5</v>
      </c>
      <c r="F78" s="51">
        <v>7</v>
      </c>
      <c r="G78" s="52">
        <v>22</v>
      </c>
      <c r="H78" s="53">
        <v>7.5</v>
      </c>
      <c r="I78" s="54">
        <v>8</v>
      </c>
      <c r="J78" s="54">
        <v>7</v>
      </c>
      <c r="K78" s="55">
        <v>22.5</v>
      </c>
      <c r="L78" s="50">
        <v>7</v>
      </c>
      <c r="M78" s="54">
        <v>8</v>
      </c>
      <c r="N78" s="54">
        <v>7</v>
      </c>
      <c r="O78" s="52">
        <v>22</v>
      </c>
      <c r="P78" s="37">
        <v>22.166666666666668</v>
      </c>
      <c r="Q78" s="77" t="s">
        <v>7</v>
      </c>
      <c r="R78" s="66" t="s">
        <v>247</v>
      </c>
    </row>
    <row r="79" spans="1:18" ht="45.75" customHeight="1">
      <c r="A79" s="30" t="s">
        <v>24</v>
      </c>
      <c r="B79" s="71" t="s">
        <v>151</v>
      </c>
      <c r="C79" s="83" t="s">
        <v>54</v>
      </c>
      <c r="D79" s="50">
        <v>7</v>
      </c>
      <c r="E79" s="51">
        <v>7</v>
      </c>
      <c r="F79" s="51">
        <v>7.5</v>
      </c>
      <c r="G79" s="52">
        <v>21.5</v>
      </c>
      <c r="H79" s="53">
        <v>8.5</v>
      </c>
      <c r="I79" s="54">
        <v>7.5</v>
      </c>
      <c r="J79" s="54">
        <v>7.5</v>
      </c>
      <c r="K79" s="55">
        <v>23.5</v>
      </c>
      <c r="L79" s="50">
        <v>7</v>
      </c>
      <c r="M79" s="54">
        <v>7</v>
      </c>
      <c r="N79" s="54">
        <v>7.5</v>
      </c>
      <c r="O79" s="52">
        <v>21.5</v>
      </c>
      <c r="P79" s="37">
        <v>22.166666666666668</v>
      </c>
      <c r="Q79" s="77" t="s">
        <v>7</v>
      </c>
      <c r="R79" s="66" t="s">
        <v>230</v>
      </c>
    </row>
    <row r="80" spans="1:18" ht="45.75" customHeight="1">
      <c r="A80" s="30" t="s">
        <v>24</v>
      </c>
      <c r="B80" s="71" t="s">
        <v>137</v>
      </c>
      <c r="C80" s="83" t="s">
        <v>43</v>
      </c>
      <c r="D80" s="50">
        <v>7.5</v>
      </c>
      <c r="E80" s="51">
        <v>7.5</v>
      </c>
      <c r="F80" s="51">
        <v>7</v>
      </c>
      <c r="G80" s="52">
        <v>22</v>
      </c>
      <c r="H80" s="53">
        <v>7</v>
      </c>
      <c r="I80" s="54">
        <v>8</v>
      </c>
      <c r="J80" s="54">
        <v>7.5</v>
      </c>
      <c r="K80" s="55">
        <v>22.5</v>
      </c>
      <c r="L80" s="50">
        <v>7</v>
      </c>
      <c r="M80" s="54">
        <v>8</v>
      </c>
      <c r="N80" s="54">
        <v>7.5</v>
      </c>
      <c r="O80" s="52">
        <v>22.5</v>
      </c>
      <c r="P80" s="37">
        <v>22.333333333333332</v>
      </c>
      <c r="Q80" s="77" t="s">
        <v>7</v>
      </c>
      <c r="R80" s="66" t="s">
        <v>270</v>
      </c>
    </row>
    <row r="81" spans="1:18" ht="45.75" customHeight="1">
      <c r="A81" s="30" t="s">
        <v>24</v>
      </c>
      <c r="B81" s="71" t="s">
        <v>145</v>
      </c>
      <c r="C81" s="83" t="s">
        <v>53</v>
      </c>
      <c r="D81" s="50">
        <v>8</v>
      </c>
      <c r="E81" s="51">
        <v>7.5</v>
      </c>
      <c r="F81" s="51">
        <v>7</v>
      </c>
      <c r="G81" s="52">
        <v>22.5</v>
      </c>
      <c r="H81" s="53">
        <v>8</v>
      </c>
      <c r="I81" s="54">
        <v>7.5</v>
      </c>
      <c r="J81" s="54">
        <v>7</v>
      </c>
      <c r="K81" s="55">
        <v>22.5</v>
      </c>
      <c r="L81" s="50">
        <v>7</v>
      </c>
      <c r="M81" s="54">
        <v>8</v>
      </c>
      <c r="N81" s="54">
        <v>7</v>
      </c>
      <c r="O81" s="52">
        <v>22</v>
      </c>
      <c r="P81" s="37">
        <v>22.333333333333332</v>
      </c>
      <c r="Q81" s="77" t="s">
        <v>7</v>
      </c>
      <c r="R81" s="66" t="s">
        <v>273</v>
      </c>
    </row>
    <row r="82" spans="1:18" ht="45.75" customHeight="1">
      <c r="A82" s="30" t="s">
        <v>24</v>
      </c>
      <c r="B82" s="71" t="s">
        <v>149</v>
      </c>
      <c r="C82" s="83" t="s">
        <v>34</v>
      </c>
      <c r="D82" s="50">
        <v>7.5</v>
      </c>
      <c r="E82" s="51">
        <v>7</v>
      </c>
      <c r="F82" s="51">
        <v>7.5</v>
      </c>
      <c r="G82" s="52">
        <v>22</v>
      </c>
      <c r="H82" s="53">
        <v>8.5</v>
      </c>
      <c r="I82" s="54">
        <v>7</v>
      </c>
      <c r="J82" s="54">
        <v>7.5</v>
      </c>
      <c r="K82" s="55">
        <v>23</v>
      </c>
      <c r="L82" s="50">
        <v>7</v>
      </c>
      <c r="M82" s="54">
        <v>7.5</v>
      </c>
      <c r="N82" s="54">
        <v>7.5</v>
      </c>
      <c r="O82" s="52">
        <v>22</v>
      </c>
      <c r="P82" s="37">
        <v>22.333333333333332</v>
      </c>
      <c r="Q82" s="77" t="s">
        <v>7</v>
      </c>
      <c r="R82" s="66" t="s">
        <v>228</v>
      </c>
    </row>
    <row r="83" spans="1:18" ht="45.75" customHeight="1">
      <c r="A83" s="30" t="s">
        <v>24</v>
      </c>
      <c r="B83" s="71" t="s">
        <v>154</v>
      </c>
      <c r="C83" s="83" t="s">
        <v>172</v>
      </c>
      <c r="D83" s="50">
        <v>7</v>
      </c>
      <c r="E83" s="51">
        <v>7.5</v>
      </c>
      <c r="F83" s="51">
        <v>7.5</v>
      </c>
      <c r="G83" s="52">
        <v>22</v>
      </c>
      <c r="H83" s="53">
        <v>7.5</v>
      </c>
      <c r="I83" s="54">
        <v>7.5</v>
      </c>
      <c r="J83" s="54">
        <v>7.5</v>
      </c>
      <c r="K83" s="55">
        <v>22.5</v>
      </c>
      <c r="L83" s="50">
        <v>7</v>
      </c>
      <c r="M83" s="54">
        <v>8</v>
      </c>
      <c r="N83" s="54">
        <v>7.5</v>
      </c>
      <c r="O83" s="52">
        <v>22.5</v>
      </c>
      <c r="P83" s="37">
        <v>22.333333333333332</v>
      </c>
      <c r="Q83" s="77" t="s">
        <v>7</v>
      </c>
      <c r="R83" s="66" t="s">
        <v>232</v>
      </c>
    </row>
    <row r="84" spans="1:18" ht="45.75" customHeight="1">
      <c r="A84" s="30" t="s">
        <v>24</v>
      </c>
      <c r="B84" s="71" t="s">
        <v>122</v>
      </c>
      <c r="C84" s="83" t="s">
        <v>169</v>
      </c>
      <c r="D84" s="50">
        <v>8</v>
      </c>
      <c r="E84" s="51">
        <v>7.5</v>
      </c>
      <c r="F84" s="51">
        <v>7</v>
      </c>
      <c r="G84" s="52">
        <v>22.5</v>
      </c>
      <c r="H84" s="53">
        <v>8</v>
      </c>
      <c r="I84" s="54">
        <v>7.5</v>
      </c>
      <c r="J84" s="54">
        <v>7</v>
      </c>
      <c r="K84" s="55">
        <v>22.5</v>
      </c>
      <c r="L84" s="50">
        <v>7.5</v>
      </c>
      <c r="M84" s="54">
        <v>7.5</v>
      </c>
      <c r="N84" s="54">
        <v>7.5</v>
      </c>
      <c r="O84" s="52">
        <v>22.5</v>
      </c>
      <c r="P84" s="37">
        <v>22.5</v>
      </c>
      <c r="Q84" s="77" t="s">
        <v>7</v>
      </c>
      <c r="R84" s="66" t="s">
        <v>265</v>
      </c>
    </row>
    <row r="85" spans="1:18" ht="45.75" customHeight="1">
      <c r="A85" s="30" t="s">
        <v>24</v>
      </c>
      <c r="B85" s="71" t="s">
        <v>140</v>
      </c>
      <c r="C85" s="83" t="s">
        <v>77</v>
      </c>
      <c r="D85" s="50">
        <v>7.5</v>
      </c>
      <c r="E85" s="51">
        <v>7.5</v>
      </c>
      <c r="F85" s="51">
        <v>7.5</v>
      </c>
      <c r="G85" s="52">
        <v>22.5</v>
      </c>
      <c r="H85" s="53">
        <v>7.5</v>
      </c>
      <c r="I85" s="54">
        <v>7.5</v>
      </c>
      <c r="J85" s="54">
        <v>7.5</v>
      </c>
      <c r="K85" s="55">
        <v>22.5</v>
      </c>
      <c r="L85" s="50">
        <v>7.5</v>
      </c>
      <c r="M85" s="54">
        <v>7.5</v>
      </c>
      <c r="N85" s="54">
        <v>7.5</v>
      </c>
      <c r="O85" s="52">
        <v>22.5</v>
      </c>
      <c r="P85" s="37">
        <v>22.5</v>
      </c>
      <c r="Q85" s="77" t="s">
        <v>7</v>
      </c>
      <c r="R85" s="66" t="s">
        <v>225</v>
      </c>
    </row>
    <row r="86" spans="1:18" ht="45.75" customHeight="1">
      <c r="A86" s="30" t="s">
        <v>24</v>
      </c>
      <c r="B86" s="71" t="s">
        <v>134</v>
      </c>
      <c r="C86" s="83" t="s">
        <v>35</v>
      </c>
      <c r="D86" s="50">
        <v>7</v>
      </c>
      <c r="E86" s="51">
        <v>8</v>
      </c>
      <c r="F86" s="51">
        <v>7.5</v>
      </c>
      <c r="G86" s="52">
        <v>22.5</v>
      </c>
      <c r="H86" s="53">
        <v>8</v>
      </c>
      <c r="I86" s="54">
        <v>7.5</v>
      </c>
      <c r="J86" s="54">
        <v>8</v>
      </c>
      <c r="K86" s="55">
        <v>23.5</v>
      </c>
      <c r="L86" s="50">
        <v>7</v>
      </c>
      <c r="M86" s="54">
        <v>7.5</v>
      </c>
      <c r="N86" s="54">
        <v>7.5</v>
      </c>
      <c r="O86" s="52">
        <v>22</v>
      </c>
      <c r="P86" s="37">
        <v>22.666666666666668</v>
      </c>
      <c r="Q86" s="77" t="s">
        <v>7</v>
      </c>
      <c r="R86" s="66" t="s">
        <v>244</v>
      </c>
    </row>
    <row r="87" spans="1:18" ht="45.75" customHeight="1">
      <c r="A87" s="30" t="s">
        <v>24</v>
      </c>
      <c r="B87" s="71" t="s">
        <v>144</v>
      </c>
      <c r="C87" s="83" t="s">
        <v>39</v>
      </c>
      <c r="D87" s="50">
        <v>7</v>
      </c>
      <c r="E87" s="51">
        <v>7.5</v>
      </c>
      <c r="F87" s="51">
        <v>7.5</v>
      </c>
      <c r="G87" s="52">
        <v>22</v>
      </c>
      <c r="H87" s="53">
        <v>8</v>
      </c>
      <c r="I87" s="54">
        <v>8</v>
      </c>
      <c r="J87" s="54">
        <v>8</v>
      </c>
      <c r="K87" s="55">
        <v>24</v>
      </c>
      <c r="L87" s="50">
        <v>7</v>
      </c>
      <c r="M87" s="54">
        <v>7.5</v>
      </c>
      <c r="N87" s="54">
        <v>7.5</v>
      </c>
      <c r="O87" s="52">
        <v>22</v>
      </c>
      <c r="P87" s="37">
        <v>22.666666666666668</v>
      </c>
      <c r="Q87" s="77" t="s">
        <v>7</v>
      </c>
      <c r="R87" s="66" t="s">
        <v>226</v>
      </c>
    </row>
    <row r="88" spans="1:18" ht="45.75" customHeight="1">
      <c r="A88" s="30" t="s">
        <v>24</v>
      </c>
      <c r="B88" s="71" t="s">
        <v>153</v>
      </c>
      <c r="C88" s="83" t="s">
        <v>40</v>
      </c>
      <c r="D88" s="50">
        <v>7</v>
      </c>
      <c r="E88" s="51">
        <v>7</v>
      </c>
      <c r="F88" s="51">
        <v>8</v>
      </c>
      <c r="G88" s="52">
        <v>22</v>
      </c>
      <c r="H88" s="53">
        <v>8</v>
      </c>
      <c r="I88" s="54">
        <v>7.5</v>
      </c>
      <c r="J88" s="54">
        <v>8</v>
      </c>
      <c r="K88" s="55">
        <v>23.5</v>
      </c>
      <c r="L88" s="50">
        <v>7.5</v>
      </c>
      <c r="M88" s="54">
        <v>7.5</v>
      </c>
      <c r="N88" s="54">
        <v>7.5</v>
      </c>
      <c r="O88" s="52">
        <v>22.5</v>
      </c>
      <c r="P88" s="37">
        <v>22.666666666666668</v>
      </c>
      <c r="Q88" s="77" t="s">
        <v>7</v>
      </c>
      <c r="R88" s="66" t="s">
        <v>231</v>
      </c>
    </row>
    <row r="89" spans="1:18" ht="45.75" customHeight="1">
      <c r="A89" s="30" t="s">
        <v>24</v>
      </c>
      <c r="B89" s="71" t="s">
        <v>102</v>
      </c>
      <c r="C89" s="83" t="s">
        <v>167</v>
      </c>
      <c r="D89" s="50">
        <v>7.5</v>
      </c>
      <c r="E89" s="51">
        <v>7.5</v>
      </c>
      <c r="F89" s="51">
        <v>8</v>
      </c>
      <c r="G89" s="52">
        <v>23</v>
      </c>
      <c r="H89" s="53">
        <v>8</v>
      </c>
      <c r="I89" s="54">
        <v>8</v>
      </c>
      <c r="J89" s="54">
        <v>8</v>
      </c>
      <c r="K89" s="55">
        <v>24</v>
      </c>
      <c r="L89" s="50">
        <v>7.5</v>
      </c>
      <c r="M89" s="54">
        <v>8</v>
      </c>
      <c r="N89" s="54">
        <v>7.5</v>
      </c>
      <c r="O89" s="52">
        <v>23</v>
      </c>
      <c r="P89" s="37">
        <v>23.333333333333332</v>
      </c>
      <c r="Q89" s="77" t="s">
        <v>7</v>
      </c>
      <c r="R89" s="66" t="s">
        <v>242</v>
      </c>
    </row>
    <row r="90" spans="1:18" ht="45.75" customHeight="1">
      <c r="A90" s="30" t="s">
        <v>24</v>
      </c>
      <c r="B90" s="71" t="s">
        <v>130</v>
      </c>
      <c r="C90" s="83" t="s">
        <v>37</v>
      </c>
      <c r="D90" s="31">
        <v>7.5</v>
      </c>
      <c r="E90" s="32">
        <v>8</v>
      </c>
      <c r="F90" s="32">
        <v>7.5</v>
      </c>
      <c r="G90" s="33">
        <v>23</v>
      </c>
      <c r="H90" s="34">
        <v>8</v>
      </c>
      <c r="I90" s="36">
        <v>8</v>
      </c>
      <c r="J90" s="36">
        <v>7.5</v>
      </c>
      <c r="K90" s="33">
        <v>23.5</v>
      </c>
      <c r="L90" s="31">
        <v>8</v>
      </c>
      <c r="M90" s="36">
        <v>8</v>
      </c>
      <c r="N90" s="36">
        <v>7.5</v>
      </c>
      <c r="O90" s="33">
        <v>23.5</v>
      </c>
      <c r="P90" s="37">
        <v>23.333333333333332</v>
      </c>
      <c r="Q90" s="77" t="s">
        <v>7</v>
      </c>
      <c r="R90" s="61" t="s">
        <v>220</v>
      </c>
    </row>
    <row r="91" spans="1:18" ht="45.75" customHeight="1">
      <c r="A91" s="30" t="s">
        <v>24</v>
      </c>
      <c r="B91" s="71" t="s">
        <v>147</v>
      </c>
      <c r="C91" s="83" t="s">
        <v>50</v>
      </c>
      <c r="D91" s="31">
        <v>8.5</v>
      </c>
      <c r="E91" s="32">
        <v>7.5</v>
      </c>
      <c r="F91" s="32">
        <v>7.5</v>
      </c>
      <c r="G91" s="33">
        <v>23.5</v>
      </c>
      <c r="H91" s="34">
        <v>8.5</v>
      </c>
      <c r="I91" s="36">
        <v>8</v>
      </c>
      <c r="J91" s="36">
        <v>8</v>
      </c>
      <c r="K91" s="33">
        <v>24.5</v>
      </c>
      <c r="L91" s="31">
        <v>7.5</v>
      </c>
      <c r="M91" s="36">
        <v>7.5</v>
      </c>
      <c r="N91" s="36">
        <v>7.5</v>
      </c>
      <c r="O91" s="33">
        <v>22.5</v>
      </c>
      <c r="P91" s="37">
        <v>23.5</v>
      </c>
      <c r="Q91" s="77" t="s">
        <v>7</v>
      </c>
      <c r="R91" s="61" t="s">
        <v>248</v>
      </c>
    </row>
    <row r="92" spans="1:18" ht="45.75" customHeight="1">
      <c r="A92" s="30" t="s">
        <v>24</v>
      </c>
      <c r="B92" s="71" t="s">
        <v>126</v>
      </c>
      <c r="C92" s="83" t="s">
        <v>48</v>
      </c>
      <c r="D92" s="31">
        <v>8</v>
      </c>
      <c r="E92" s="32">
        <v>8</v>
      </c>
      <c r="F92" s="32">
        <v>8</v>
      </c>
      <c r="G92" s="33">
        <v>24</v>
      </c>
      <c r="H92" s="34">
        <v>8</v>
      </c>
      <c r="I92" s="36">
        <v>8</v>
      </c>
      <c r="J92" s="36">
        <v>8</v>
      </c>
      <c r="K92" s="33">
        <v>24</v>
      </c>
      <c r="L92" s="31">
        <v>8</v>
      </c>
      <c r="M92" s="36">
        <v>8</v>
      </c>
      <c r="N92" s="36">
        <v>8</v>
      </c>
      <c r="O92" s="33">
        <v>24</v>
      </c>
      <c r="P92" s="37">
        <v>24</v>
      </c>
      <c r="Q92" s="77" t="s">
        <v>7</v>
      </c>
      <c r="R92" s="61" t="s">
        <v>267</v>
      </c>
    </row>
    <row r="93" spans="1:18" ht="45.75" customHeight="1">
      <c r="A93" s="30" t="s">
        <v>24</v>
      </c>
      <c r="B93" s="71" t="s">
        <v>142</v>
      </c>
      <c r="C93" s="83" t="s">
        <v>164</v>
      </c>
      <c r="D93" s="31">
        <v>8</v>
      </c>
      <c r="E93" s="32">
        <v>8</v>
      </c>
      <c r="F93" s="32">
        <v>7.5</v>
      </c>
      <c r="G93" s="33">
        <v>23.5</v>
      </c>
      <c r="H93" s="34">
        <v>8</v>
      </c>
      <c r="I93" s="36">
        <v>8.5</v>
      </c>
      <c r="J93" s="36">
        <v>8</v>
      </c>
      <c r="K93" s="33">
        <v>24.5</v>
      </c>
      <c r="L93" s="31">
        <v>8</v>
      </c>
      <c r="M93" s="36">
        <v>8.5</v>
      </c>
      <c r="N93" s="36">
        <v>8</v>
      </c>
      <c r="O93" s="33">
        <v>24.5</v>
      </c>
      <c r="P93" s="37">
        <v>24.166666666666668</v>
      </c>
      <c r="Q93" s="77" t="s">
        <v>7</v>
      </c>
      <c r="R93" s="61" t="s">
        <v>246</v>
      </c>
    </row>
    <row r="94" spans="1:18" ht="45.75" customHeight="1">
      <c r="A94" s="30" t="s">
        <v>24</v>
      </c>
      <c r="B94" s="71" t="s">
        <v>132</v>
      </c>
      <c r="C94" s="83" t="s">
        <v>44</v>
      </c>
      <c r="D94" s="50">
        <v>8.5</v>
      </c>
      <c r="E94" s="51">
        <v>8.5</v>
      </c>
      <c r="F94" s="51">
        <v>7.5</v>
      </c>
      <c r="G94" s="52">
        <v>24.5</v>
      </c>
      <c r="H94" s="53">
        <v>8</v>
      </c>
      <c r="I94" s="54">
        <v>9</v>
      </c>
      <c r="J94" s="54">
        <v>8</v>
      </c>
      <c r="K94" s="55">
        <v>25</v>
      </c>
      <c r="L94" s="50">
        <v>8</v>
      </c>
      <c r="M94" s="54">
        <v>9</v>
      </c>
      <c r="N94" s="54">
        <v>8</v>
      </c>
      <c r="O94" s="52">
        <v>25</v>
      </c>
      <c r="P94" s="37">
        <v>24.833333333333332</v>
      </c>
      <c r="Q94" s="77" t="s">
        <v>7</v>
      </c>
      <c r="R94" s="66" t="s">
        <v>269</v>
      </c>
    </row>
    <row r="95" spans="1:18" ht="45.75" customHeight="1">
      <c r="A95" s="106" t="s">
        <v>24</v>
      </c>
      <c r="B95" s="89" t="s">
        <v>129</v>
      </c>
      <c r="C95" s="90" t="s">
        <v>166</v>
      </c>
      <c r="D95" s="99">
        <v>8.5</v>
      </c>
      <c r="E95" s="100">
        <v>8.5</v>
      </c>
      <c r="F95" s="100">
        <v>8.5</v>
      </c>
      <c r="G95" s="101">
        <v>25.5</v>
      </c>
      <c r="H95" s="102">
        <v>8.5</v>
      </c>
      <c r="I95" s="103">
        <v>9</v>
      </c>
      <c r="J95" s="103">
        <v>8.5</v>
      </c>
      <c r="K95" s="104">
        <v>26</v>
      </c>
      <c r="L95" s="99">
        <v>8</v>
      </c>
      <c r="M95" s="103">
        <v>9</v>
      </c>
      <c r="N95" s="103">
        <v>8</v>
      </c>
      <c r="O95" s="101">
        <v>25</v>
      </c>
      <c r="P95" s="96">
        <v>25.5</v>
      </c>
      <c r="Q95" s="97" t="s">
        <v>12</v>
      </c>
      <c r="R95" s="105" t="s">
        <v>219</v>
      </c>
    </row>
    <row r="96" spans="1:35" s="4" customFormat="1" ht="20.25">
      <c r="A96" s="1"/>
      <c r="B96" s="73"/>
      <c r="C96" s="87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56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s="4" customFormat="1" ht="20.25">
      <c r="A97" s="1"/>
      <c r="B97" s="56"/>
      <c r="C97" s="78"/>
      <c r="D97" s="2"/>
      <c r="E97" s="2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56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9" spans="1:35" s="4" customFormat="1" ht="19.5" customHeight="1">
      <c r="A99" s="1"/>
      <c r="B99" s="74"/>
      <c r="C99" s="78"/>
      <c r="D99" s="2"/>
      <c r="E99" s="2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56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s="4" customFormat="1" ht="20.25">
      <c r="A100" s="1"/>
      <c r="B100" s="75"/>
      <c r="C100" s="78"/>
      <c r="D100" s="2"/>
      <c r="E100" s="2"/>
      <c r="F100" s="2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6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s="4" customFormat="1" ht="20.25">
      <c r="A101" s="1"/>
      <c r="B101" s="75"/>
      <c r="C101" s="78"/>
      <c r="D101" s="2"/>
      <c r="E101" s="2"/>
      <c r="F101" s="2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6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s="4" customFormat="1" ht="20.25">
      <c r="A102" s="1"/>
      <c r="B102" s="75"/>
      <c r="C102" s="78"/>
      <c r="D102" s="2"/>
      <c r="E102" s="2"/>
      <c r="F102" s="2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6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s="4" customFormat="1" ht="20.25">
      <c r="A103" s="1"/>
      <c r="B103" s="75"/>
      <c r="C103" s="78"/>
      <c r="D103" s="2"/>
      <c r="E103" s="2"/>
      <c r="F103" s="2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6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s="4" customFormat="1" ht="20.25">
      <c r="A104" s="1"/>
      <c r="B104" s="76"/>
      <c r="C104" s="78"/>
      <c r="D104" s="2"/>
      <c r="E104" s="2"/>
      <c r="F104" s="2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6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s="4" customFormat="1" ht="20.25">
      <c r="A105" s="1"/>
      <c r="B105" s="75"/>
      <c r="C105" s="78"/>
      <c r="D105" s="2"/>
      <c r="E105" s="2"/>
      <c r="F105" s="2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6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s="4" customFormat="1" ht="20.25">
      <c r="A106" s="1"/>
      <c r="B106" s="75"/>
      <c r="C106" s="78"/>
      <c r="D106" s="2"/>
      <c r="E106" s="2"/>
      <c r="F106" s="2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6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s="4" customFormat="1" ht="20.25">
      <c r="A107" s="1"/>
      <c r="B107" s="75"/>
      <c r="C107" s="78"/>
      <c r="D107" s="2"/>
      <c r="E107" s="2"/>
      <c r="F107" s="2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6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s="4" customFormat="1" ht="20.25">
      <c r="A108" s="1"/>
      <c r="B108" s="75"/>
      <c r="C108" s="78"/>
      <c r="D108" s="2"/>
      <c r="E108" s="2"/>
      <c r="F108" s="2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6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s="4" customFormat="1" ht="20.25">
      <c r="A109" s="1"/>
      <c r="B109" s="75"/>
      <c r="C109" s="78"/>
      <c r="D109" s="2"/>
      <c r="E109" s="2"/>
      <c r="F109" s="2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6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s="4" customFormat="1" ht="20.25">
      <c r="A110" s="1"/>
      <c r="B110" s="75"/>
      <c r="C110" s="78"/>
      <c r="D110" s="2"/>
      <c r="E110" s="2"/>
      <c r="F110" s="2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6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s="4" customFormat="1" ht="20.25">
      <c r="A111" s="1"/>
      <c r="B111" s="75"/>
      <c r="C111" s="78"/>
      <c r="D111" s="2"/>
      <c r="E111" s="2"/>
      <c r="F111" s="2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6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s="78" customFormat="1" ht="20.25">
      <c r="A112" s="1"/>
      <c r="B112" s="75"/>
      <c r="D112" s="2"/>
      <c r="E112" s="2"/>
      <c r="F112" s="2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6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s="78" customFormat="1" ht="27">
      <c r="A113" s="1"/>
      <c r="B113" s="74"/>
      <c r="D113" s="2"/>
      <c r="E113" s="2"/>
      <c r="F113" s="2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6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</sheetData>
  <sheetProtection/>
  <mergeCells count="5">
    <mergeCell ref="C1:M1"/>
    <mergeCell ref="C2:M2"/>
    <mergeCell ref="D5:G5"/>
    <mergeCell ref="H5:K5"/>
    <mergeCell ref="L5:O5"/>
  </mergeCells>
  <dataValidations count="1">
    <dataValidation showInputMessage="1" showErrorMessage="1" prompt="Select Name" sqref="C59:C95 C34:C55 C10:C30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scale="44" r:id="rId1"/>
  <headerFooter alignWithMargins="0">
    <oddFooter>&amp;CPage &amp;P of &amp;N</oddFooter>
  </headerFooter>
  <rowBreaks count="2" manualBreakCount="2">
    <brk id="31" min="1" max="17" man="1"/>
    <brk id="5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Scott Prokop</cp:lastModifiedBy>
  <cp:lastPrinted>2014-11-02T17:06:02Z</cp:lastPrinted>
  <dcterms:created xsi:type="dcterms:W3CDTF">2010-02-24T03:32:59Z</dcterms:created>
  <dcterms:modified xsi:type="dcterms:W3CDTF">2014-11-02T17:07:43Z</dcterms:modified>
  <cp:category/>
  <cp:version/>
  <cp:contentType/>
  <cp:contentStatus/>
</cp:coreProperties>
</file>